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035" windowWidth="20355" windowHeight="7530" tabRatio="837"/>
  </bookViews>
  <sheets>
    <sheet name="Constant Head " sheetId="9" r:id="rId1"/>
    <sheet name="Constant head 2" sheetId="12" r:id="rId2"/>
    <sheet name="Falling Head" sheetId="14" r:id="rId3"/>
    <sheet name="Forms" sheetId="10" r:id="rId4"/>
    <sheet name="Common K" sheetId="7" r:id="rId5"/>
    <sheet name="Terms and Conditions" sheetId="4" r:id="rId6"/>
    <sheet name="Auther Info" sheetId="5" r:id="rId7"/>
    <sheet name="References" sheetId="8" r:id="rId8"/>
    <sheet name="Viscosity Correction Table" sheetId="11" r:id="rId9"/>
    <sheet name="Permeability Table" sheetId="13" r:id="rId10"/>
  </sheets>
  <calcPr calcId="145621"/>
</workbook>
</file>

<file path=xl/calcChain.xml><?xml version="1.0" encoding="utf-8"?>
<calcChain xmlns="http://schemas.openxmlformats.org/spreadsheetml/2006/main">
  <c r="I22" i="14" l="1"/>
  <c r="H22" i="14"/>
  <c r="E22" i="14"/>
  <c r="D22" i="14"/>
  <c r="K20" i="14"/>
  <c r="J20" i="14"/>
  <c r="I20" i="14"/>
  <c r="H20" i="14"/>
  <c r="G20" i="14"/>
  <c r="F20" i="14"/>
  <c r="E20" i="14"/>
  <c r="D20" i="14"/>
  <c r="C20" i="14"/>
  <c r="B20" i="14"/>
  <c r="B13" i="14"/>
  <c r="K22" i="14" s="1"/>
  <c r="B10" i="14"/>
  <c r="J22" i="14" s="1"/>
  <c r="B76" i="9"/>
  <c r="C73" i="9"/>
  <c r="B73" i="9"/>
  <c r="B63" i="9"/>
  <c r="B62" i="9"/>
  <c r="B56" i="9"/>
  <c r="B11" i="12"/>
  <c r="B52" i="12"/>
  <c r="G17" i="12"/>
  <c r="H17" i="12" s="1"/>
  <c r="D17" i="12"/>
  <c r="G16" i="12"/>
  <c r="H16" i="12" s="1"/>
  <c r="D16" i="12"/>
  <c r="G15" i="12"/>
  <c r="H15" i="12" s="1"/>
  <c r="D15" i="12"/>
  <c r="G14" i="12"/>
  <c r="D14" i="12"/>
  <c r="B52" i="9"/>
  <c r="I24" i="9"/>
  <c r="H23" i="9"/>
  <c r="H22" i="9"/>
  <c r="H21" i="9"/>
  <c r="H20" i="9"/>
  <c r="H19" i="9"/>
  <c r="H18" i="9"/>
  <c r="H17" i="9"/>
  <c r="H16" i="9"/>
  <c r="H15" i="9"/>
  <c r="H14" i="9"/>
  <c r="I23" i="9"/>
  <c r="I22" i="9"/>
  <c r="I21" i="9"/>
  <c r="I20" i="9"/>
  <c r="I19" i="9"/>
  <c r="I18" i="9"/>
  <c r="I17" i="9"/>
  <c r="I16" i="9"/>
  <c r="I15" i="9"/>
  <c r="I14" i="9"/>
  <c r="G23" i="9"/>
  <c r="G22" i="9"/>
  <c r="G21" i="9"/>
  <c r="G20" i="9"/>
  <c r="G19" i="9"/>
  <c r="G18" i="9"/>
  <c r="G17" i="9"/>
  <c r="G16" i="9"/>
  <c r="G15" i="9"/>
  <c r="G14" i="9"/>
  <c r="D23" i="9"/>
  <c r="D22" i="9"/>
  <c r="D21" i="9"/>
  <c r="D20" i="9"/>
  <c r="D19" i="9"/>
  <c r="D18" i="9"/>
  <c r="D17" i="9"/>
  <c r="D16" i="9"/>
  <c r="D15" i="9"/>
  <c r="D14" i="9"/>
  <c r="B11" i="9"/>
  <c r="B22" i="14" l="1"/>
  <c r="F22" i="14"/>
  <c r="C22" i="14"/>
  <c r="G22" i="14"/>
  <c r="H14" i="12"/>
  <c r="I14" i="12"/>
  <c r="I16" i="12"/>
  <c r="I15" i="12"/>
  <c r="I17" i="12"/>
  <c r="I24" i="12" l="1"/>
</calcChain>
</file>

<file path=xl/sharedStrings.xml><?xml version="1.0" encoding="utf-8"?>
<sst xmlns="http://schemas.openxmlformats.org/spreadsheetml/2006/main" count="189" uniqueCount="123">
  <si>
    <t>By accessing this web site, you are agreeing to be bound by these web site Terms and Conditions of Use, all applicable laws and regulations, and agree that you are responsible for compliance with any applicable local laws. If you do not agree with any of these terms, you are prohibited from using or accessing this site. The materials contained in this web site are protected by applicable copyright and trade mark law.</t>
  </si>
  <si>
    <t>Web Site Terms and Conditions of Use</t>
  </si>
  <si>
    <t>1. Terms</t>
  </si>
  <si>
    <t>2. Use License</t>
  </si>
  <si>
    <t>a. Permission is granted to temporarily download one copy of the materials (information or software) on CoalGeology.Com's web site for personal, non-commercial transitory viewing only. This is the grant of a license, not a transfer of title, and under this license you may not:</t>
  </si>
  <si>
    <t>i. modify or copy the materials;</t>
  </si>
  <si>
    <t>ii. use the materials for any commercial purpose, or for any public display (commercial or non-commercial);</t>
  </si>
  <si>
    <t>iii. attempt to decompile or reverse engineer any software contained on CoalGeology.Com's web site;</t>
  </si>
  <si>
    <t>iv. remove any copyright or other proprietary notations from the materials; or</t>
  </si>
  <si>
    <t>v. transfer the materials to another person or "mirror" the materials on any other server.</t>
  </si>
  <si>
    <t>b. This license shall automatically terminate if you violate any of these restrictions and may be terminated by CoalGeology.Com at any time. Upon terminating your viewing of these materials or upon the termination of this license, you must destroy any downloaded materials in your possession whether in electronic or printed format.</t>
  </si>
  <si>
    <t>3. Disclaimer</t>
  </si>
  <si>
    <t>a. The materials on CoalGeology.Com's web site are provided "as is". CoalGeology.Com makes no warranties, expressed or implied, and hereby disclaims and negates all other warranties, including without limitation, implied warranties or conditions of merchantability, fitness for a particular purpose, or non-infringement of intellectual property or other violation of rights. Further, CoalGeology.Com does not warrant or make any representations concerning the accuracy, likely results, or reliability of the use of the materials on its Internet web site or otherwise relating to such materials or on any sites linked to this site.</t>
  </si>
  <si>
    <t>4. Limitations</t>
  </si>
  <si>
    <t>In no event shall CoalGeology.Com or its suppliers be liable for any damages (including, without limitation, damages for loss of data or profit, or due to business interruption,) arising out of the use or inability to use the materials on CoalGeology.Com's Internet site, even if CoalGeology.Com or a CoalGeology.Com authorized representative has been notified orally or in writing of the possibility of such damage. Because some jurisdictions do not allow limitations on implied warranties, or limitations of liability for consequential or incidental damages, these limitations may not apply to you.</t>
  </si>
  <si>
    <t>5. Revisions and Errata</t>
  </si>
  <si>
    <t>The materials appearing on CoalGeology.Com's web site could include technical, typographical, or photographic errors. CoalGeology.Com does not warrant that any of the materials on its web site are accurate, complete, or current. CoalGeology.Com may make changes to the materials contained on its web site at any time without notice. CoalGeology.Com does not, however, make any commitment to update the materials.</t>
  </si>
  <si>
    <t>6. Links</t>
  </si>
  <si>
    <t>CoalGeology.Com has not reviewed all of the sites linked to its Internet web site and is not responsible for the contents of any such linked site. The inclusion of any link does not imply endorsement by CoalGeology.Com of the site. Use of any such linked web site is at the user's own risk.</t>
  </si>
  <si>
    <t>7. Site Terms of Use Modifications</t>
  </si>
  <si>
    <t>CoalGeology.Com may revise these terms of use for its web site at any time without notice. By using this web site you are agreeing to be bound by the then current version of these Terms and Conditions of Use.</t>
  </si>
  <si>
    <t>8. Governing Law</t>
  </si>
  <si>
    <t>Any claim relating to CoalGeology.Com's web site shall be governed by the laws of the State of Virginia without regard to its conflict of law provisions.</t>
  </si>
  <si>
    <t>General Terms and Conditions applicable to Use of a Web Site.</t>
  </si>
  <si>
    <t>Privacy Policy</t>
  </si>
  <si>
    <t>Your privacy is very important to us. Accordingly, we have developed this Policy in order for you to understand how we collect, use, communicate and disclose and make use of personal information. The following outlines our privacy policy.</t>
  </si>
  <si>
    <t>Before or at the time of collecting personal information, we will identify the purposes for which information is being collected.</t>
  </si>
  <si>
    <t>We will collect and use of personal information solely with the objective of fulfilling those purposes specified by us and for other compatible purposes, unless we obtain the consent of the individual concerned or as required by law.</t>
  </si>
  <si>
    <t>We will only retain personal information as long as necessary for the fulfillment of those purposes.</t>
  </si>
  <si>
    <t>We will collect personal information by lawful and fair means and, where appropriate, with the knowledge or consent of the individual concerned.</t>
  </si>
  <si>
    <t>Personal data should be relevant to the purposes for which it is to be used, and, to the extent necessary for those purposes, should be accurate, complete, and up-to-date.</t>
  </si>
  <si>
    <t>We will protect personal information by reasonable security safeguards against loss or theft, as well as unauthorized access, disclosure, copying, use or modification.</t>
  </si>
  <si>
    <t>We will make readily available to customers information about our policies and practices relating to the management of personal information.</t>
  </si>
  <si>
    <t>We are committed to conducting our business in accordance with these principles in order to ensure that the confidentiality of personal information is protected and maintained.</t>
  </si>
  <si>
    <t>Ankan Basu, CPG</t>
  </si>
  <si>
    <t>Hydrogeologist / Resource Geologist</t>
  </si>
  <si>
    <t>admin@coalgeology.com</t>
  </si>
  <si>
    <t>304-888-4184</t>
  </si>
  <si>
    <t>407 Ridgeway Drive</t>
  </si>
  <si>
    <t>Bluefield, VA, 24605</t>
  </si>
  <si>
    <t>http://coalgeology.com</t>
  </si>
  <si>
    <t>Coarse Sand</t>
  </si>
  <si>
    <t>Test Type</t>
  </si>
  <si>
    <t>Constant head permeameter</t>
  </si>
  <si>
    <t>Inside diameter of sample tubing</t>
  </si>
  <si>
    <t>cm</t>
  </si>
  <si>
    <t>Test</t>
  </si>
  <si>
    <t>Fluid Type</t>
  </si>
  <si>
    <t>Water</t>
  </si>
  <si>
    <t>Temperature</t>
  </si>
  <si>
    <t>23oC</t>
  </si>
  <si>
    <t>Find</t>
  </si>
  <si>
    <t>Hydraulic conductivity for water as test fluid</t>
  </si>
  <si>
    <t>Hydraulic conductivity for gasoline at 18oC</t>
  </si>
  <si>
    <t>Provided, kinematic viscosity of gasoline at 18oC is 6.5x10^-7 m2/s)</t>
  </si>
  <si>
    <t>high permeability (k &gt;10-4 cm/s)</t>
  </si>
  <si>
    <t>• Falling head Permeability Test is performed on clays as the pore openings are small and hence low</t>
  </si>
  <si>
    <t>permeability (k &lt;10-4 cm/s)</t>
  </si>
  <si>
    <t>http://www.uta.edu/ce/geotech/lab/Main/Soil%20Lab/08_Permeability/permeability_lecture%20note.pdf</t>
  </si>
  <si>
    <t>Head difference, h (cm)</t>
  </si>
  <si>
    <t>Time, t (sec)</t>
  </si>
  <si>
    <t>sq. cm</t>
  </si>
  <si>
    <t>Area, A</t>
  </si>
  <si>
    <t>Length of sand sample, L</t>
  </si>
  <si>
    <t>http://www.uic.edu/classes/cemm/cemmlab/Experiment%2010-Permeability.pdf</t>
  </si>
  <si>
    <t>ASTM D 2434 - Standard Test Method for Permeability of Granular Soils (Constant Head) (Note: The Falling Head Test Method is not standardized)</t>
  </si>
  <si>
    <t>Material Type</t>
  </si>
  <si>
    <t>v=Q/A</t>
  </si>
  <si>
    <t>i=h/L</t>
  </si>
  <si>
    <t xml:space="preserve"> Volume, V (cc)</t>
  </si>
  <si>
    <t>Q=V/t (cc/s)</t>
  </si>
  <si>
    <t>Q=K.A.h/L</t>
  </si>
  <si>
    <t>K=(Q*L)/(A.h)</t>
  </si>
  <si>
    <t>K=Q/(A*i)</t>
  </si>
  <si>
    <t>See any problem? May be nomenclature confusion?</t>
  </si>
  <si>
    <t>K=v/i</t>
  </si>
  <si>
    <t>v=Velocity, not Volume (V)</t>
  </si>
  <si>
    <t>Average</t>
  </si>
  <si>
    <t>Permeability (Ki)</t>
  </si>
  <si>
    <t>Temperature correction:</t>
  </si>
  <si>
    <t>Use viscosity correction Table</t>
  </si>
  <si>
    <t>For Example, K(20)=K(23)*N(23)/N(20)</t>
  </si>
  <si>
    <t>K(20), cm/s</t>
  </si>
  <si>
    <t>K(23), cm/s</t>
  </si>
  <si>
    <t>N=viscosity (poise) of water</t>
  </si>
  <si>
    <t>http://undergroundinsite.com/CE496A2012/CE496_FTP_REMODELED/Task%201/Geotechnical/Lab%20Procedures/Constant-Head%20Permeability%20Test%20in%20Sand.pdf</t>
  </si>
  <si>
    <t>Ki=K*u/dg</t>
  </si>
  <si>
    <t>K=hydraulic conductivity</t>
  </si>
  <si>
    <t>d=density</t>
  </si>
  <si>
    <t>g=acceleration due to gravity</t>
  </si>
  <si>
    <t>u=dynamic/absolute viscosity</t>
  </si>
  <si>
    <t>sq. m</t>
  </si>
  <si>
    <t>sq. m/s</t>
  </si>
  <si>
    <t>http://www.engr.uconn.edu/~lanbo/CE240LectW043permeability1.pdf</t>
  </si>
  <si>
    <t>http://en.wikipedia.org/wiki/Permeability_(earth_sciences)</t>
  </si>
  <si>
    <t>m/s2</t>
  </si>
  <si>
    <t xml:space="preserve">m/s </t>
  </si>
  <si>
    <t>Ki=K*K1/g</t>
  </si>
  <si>
    <t>kinemativ viscosity (K1)=u/d</t>
  </si>
  <si>
    <t>darcies</t>
  </si>
  <si>
    <t>1 m2=10,000 cm2</t>
  </si>
  <si>
    <t>1 darcy= 9.87e-9</t>
  </si>
  <si>
    <t>of water</t>
  </si>
  <si>
    <t>Ki=independent of the characteristics of the fluids flowing through  the medium</t>
  </si>
  <si>
    <t>K(gas)=Ki*g/Kv(gas)</t>
  </si>
  <si>
    <t>Ki</t>
  </si>
  <si>
    <t>Kv(gas)</t>
  </si>
  <si>
    <t xml:space="preserve">K(gas) </t>
  </si>
  <si>
    <t>Conductivity at another medium</t>
  </si>
  <si>
    <t>Two types of tests are routinely performed on soils (1) Constant Head test (2) Falling Head test.</t>
  </si>
  <si>
    <t>• Constant Head Permeability Test is performed on sands as the pore openings are large and hence</t>
  </si>
  <si>
    <t>http://faculty.mu.edu.sa/public/uploads/1354000555.2816permeability.PDF</t>
  </si>
  <si>
    <t>Falling head permeameter</t>
  </si>
  <si>
    <t>Area, Ac</t>
  </si>
  <si>
    <t>Inside diameter of Burette</t>
  </si>
  <si>
    <t>Area, At</t>
  </si>
  <si>
    <t>Lab Data</t>
  </si>
  <si>
    <t>h0 (cm)</t>
  </si>
  <si>
    <t>h1 (cm)</t>
  </si>
  <si>
    <t>h0/h1</t>
  </si>
  <si>
    <t>time (sec)</t>
  </si>
  <si>
    <t>K (cm/s)</t>
  </si>
  <si>
    <t>http://pubs.usgs.gov/of/1963/0058/report.pdf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</si>
</sst>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3.2"/>
      <color rgb="FF333333"/>
      <name val="Verdana"/>
      <family val="2"/>
    </font>
    <font>
      <b/>
      <sz val="18.7"/>
      <color rgb="FF333333"/>
      <name val="Verdana"/>
      <family val="2"/>
    </font>
    <font>
      <b/>
      <sz val="15.4"/>
      <color rgb="FF333333"/>
      <name val="Verdana"/>
      <family val="2"/>
    </font>
    <font>
      <sz val="9"/>
      <color rgb="FF333333"/>
      <name val="Verdana"/>
      <family val="2"/>
    </font>
    <font>
      <u/>
      <sz val="11"/>
      <color theme="1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55">
    <xf numFmtId="0" fontId="0" fillId="0" borderId="0" xfId="0"/>
    <xf numFmtId="0" fontId="0" fillId="0" borderId="1" xfId="0" applyBorder="1"/>
    <xf numFmtId="11" fontId="0" fillId="0" borderId="1" xfId="0" applyNumberFormat="1" applyBorder="1"/>
    <xf numFmtId="0" fontId="2" fillId="0" borderId="0" xfId="0" applyFont="1"/>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1" fillId="0" borderId="0" xfId="0" applyFont="1"/>
    <xf numFmtId="0" fontId="7" fillId="0" borderId="0" xfId="1"/>
    <xf numFmtId="0" fontId="7" fillId="0" borderId="0" xfId="1" applyAlignment="1">
      <alignment wrapText="1"/>
    </xf>
    <xf numFmtId="0" fontId="0" fillId="0" borderId="1" xfId="0" applyBorder="1" applyAlignment="1">
      <alignment horizontal="center"/>
    </xf>
    <xf numFmtId="0" fontId="2" fillId="2" borderId="1" xfId="0" applyFont="1" applyFill="1" applyBorder="1" applyAlignment="1">
      <alignment horizontal="center"/>
    </xf>
    <xf numFmtId="0" fontId="0" fillId="2" borderId="0" xfId="0" applyFill="1"/>
    <xf numFmtId="0" fontId="0" fillId="4" borderId="0" xfId="0" applyFill="1"/>
    <xf numFmtId="2" fontId="0" fillId="0" borderId="1" xfId="0" applyNumberFormat="1" applyBorder="1" applyAlignment="1">
      <alignment horizontal="center"/>
    </xf>
    <xf numFmtId="0" fontId="0" fillId="5" borderId="0" xfId="0" applyFill="1"/>
    <xf numFmtId="0" fontId="2" fillId="4" borderId="0" xfId="0" applyFont="1" applyFill="1"/>
    <xf numFmtId="0" fontId="8" fillId="4" borderId="0" xfId="0" applyFont="1" applyFill="1"/>
    <xf numFmtId="0" fontId="9" fillId="0" borderId="1" xfId="0" applyFont="1" applyBorder="1" applyAlignment="1">
      <alignment horizontal="center"/>
    </xf>
    <xf numFmtId="164" fontId="9" fillId="6" borderId="1" xfId="0" applyNumberFormat="1" applyFont="1" applyFill="1" applyBorder="1"/>
    <xf numFmtId="165" fontId="9" fillId="6" borderId="1" xfId="0" applyNumberFormat="1" applyFont="1" applyFill="1" applyBorder="1" applyAlignment="1">
      <alignment horizontal="center"/>
    </xf>
    <xf numFmtId="11" fontId="9" fillId="3" borderId="1" xfId="0" applyNumberFormat="1" applyFont="1" applyFill="1" applyBorder="1"/>
    <xf numFmtId="0" fontId="9" fillId="0" borderId="0" xfId="0" applyFont="1"/>
    <xf numFmtId="11" fontId="9" fillId="0" borderId="0" xfId="0" applyNumberFormat="1" applyFont="1"/>
    <xf numFmtId="0" fontId="9" fillId="2" borderId="1" xfId="0" applyFont="1" applyFill="1" applyBorder="1"/>
    <xf numFmtId="0" fontId="9" fillId="4" borderId="0" xfId="0" applyFont="1" applyFill="1"/>
    <xf numFmtId="0" fontId="9" fillId="0" borderId="1" xfId="0" applyFont="1" applyFill="1" applyBorder="1" applyAlignment="1">
      <alignment horizontal="center"/>
    </xf>
    <xf numFmtId="2" fontId="9" fillId="0" borderId="1" xfId="0" applyNumberFormat="1" applyFont="1" applyBorder="1" applyAlignment="1">
      <alignment horizontal="center"/>
    </xf>
    <xf numFmtId="0" fontId="0" fillId="0" borderId="0" xfId="0" applyFont="1"/>
    <xf numFmtId="0" fontId="10" fillId="7" borderId="1" xfId="0" applyFont="1" applyFill="1" applyBorder="1" applyAlignment="1">
      <alignment horizontal="center"/>
    </xf>
    <xf numFmtId="2" fontId="10" fillId="7" borderId="1" xfId="0" applyNumberFormat="1" applyFont="1" applyFill="1" applyBorder="1" applyAlignment="1">
      <alignment horizontal="center"/>
    </xf>
    <xf numFmtId="0" fontId="9" fillId="2" borderId="1" xfId="0" applyFont="1" applyFill="1" applyBorder="1" applyAlignment="1">
      <alignment horizontal="center"/>
    </xf>
    <xf numFmtId="0" fontId="9" fillId="8" borderId="1" xfId="0" applyFont="1" applyFill="1" applyBorder="1" applyAlignment="1">
      <alignment horizontal="center"/>
    </xf>
    <xf numFmtId="0" fontId="0" fillId="0" borderId="0" xfId="0" applyBorder="1"/>
    <xf numFmtId="11" fontId="0" fillId="0" borderId="0" xfId="0" applyNumberFormat="1" applyBorder="1"/>
    <xf numFmtId="0" fontId="8" fillId="4" borderId="1" xfId="0" applyFont="1" applyFill="1" applyBorder="1"/>
    <xf numFmtId="0" fontId="9" fillId="0" borderId="1" xfId="0" applyFont="1" applyFill="1" applyBorder="1"/>
    <xf numFmtId="0" fontId="9" fillId="0" borderId="1" xfId="0" applyFont="1" applyBorder="1"/>
    <xf numFmtId="0" fontId="9" fillId="4" borderId="1" xfId="0" applyFont="1" applyFill="1" applyBorder="1"/>
    <xf numFmtId="11" fontId="9" fillId="0" borderId="1" xfId="0" applyNumberFormat="1" applyFont="1" applyBorder="1"/>
    <xf numFmtId="2" fontId="9" fillId="0" borderId="1" xfId="0" applyNumberFormat="1" applyFont="1" applyBorder="1"/>
    <xf numFmtId="0" fontId="9" fillId="5" borderId="1" xfId="0" applyFont="1" applyFill="1" applyBorder="1"/>
    <xf numFmtId="0" fontId="8" fillId="4" borderId="0" xfId="0" applyFont="1" applyFill="1" applyBorder="1"/>
    <xf numFmtId="11" fontId="8" fillId="4" borderId="0" xfId="0" applyNumberFormat="1" applyFont="1" applyFill="1"/>
    <xf numFmtId="0" fontId="2" fillId="4" borderId="1" xfId="0" applyFont="1" applyFill="1" applyBorder="1" applyAlignment="1">
      <alignment horizontal="center"/>
    </xf>
    <xf numFmtId="11" fontId="2" fillId="4" borderId="1" xfId="0" applyNumberFormat="1" applyFont="1" applyFill="1" applyBorder="1" applyAlignment="1">
      <alignment horizontal="center"/>
    </xf>
    <xf numFmtId="0" fontId="8" fillId="5" borderId="0" xfId="0" applyFont="1" applyFill="1"/>
    <xf numFmtId="0" fontId="8" fillId="4" borderId="2" xfId="0" applyFont="1" applyFill="1" applyBorder="1" applyAlignment="1">
      <alignment wrapText="1"/>
    </xf>
    <xf numFmtId="0" fontId="0" fillId="0" borderId="0" xfId="0" applyAlignment="1">
      <alignment wrapText="1"/>
    </xf>
    <xf numFmtId="0" fontId="2" fillId="2" borderId="3" xfId="0" applyFont="1" applyFill="1" applyBorder="1" applyAlignment="1">
      <alignment horizontal="center" wrapText="1"/>
    </xf>
    <xf numFmtId="0" fontId="2"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v>Slope=K</c:v>
          </c:tx>
          <c:spPr>
            <a:ln w="28575">
              <a:noFill/>
            </a:ln>
          </c:spPr>
          <c:trendline>
            <c:trendlineType val="linear"/>
            <c:dispRSqr val="1"/>
            <c:dispEq val="1"/>
            <c:trendlineLbl>
              <c:layout>
                <c:manualLayout>
                  <c:x val="0.42333923884514435"/>
                  <c:y val="-0.17103200641586469"/>
                </c:manualLayout>
              </c:layout>
              <c:tx>
                <c:rich>
                  <a:bodyPr/>
                  <a:lstStyle/>
                  <a:p>
                    <a:pPr>
                      <a:defRPr sz="1400"/>
                    </a:pPr>
                    <a:r>
                      <a:rPr lang="en-US" sz="1400" baseline="0"/>
                      <a:t>y = </a:t>
                    </a:r>
                    <a:r>
                      <a:rPr lang="en-US" sz="1400" b="1" baseline="0">
                        <a:solidFill>
                          <a:srgbClr val="FF0000"/>
                        </a:solidFill>
                      </a:rPr>
                      <a:t>4.59E-03</a:t>
                    </a:r>
                    <a:r>
                      <a:rPr lang="en-US" sz="1400" baseline="0"/>
                      <a:t>x + 4.52E-04
R² = 9.70E-01</a:t>
                    </a:r>
                    <a:endParaRPr lang="en-US" sz="1400"/>
                  </a:p>
                </c:rich>
              </c:tx>
              <c:numFmt formatCode="0.00E+00" sourceLinked="0"/>
            </c:trendlineLbl>
          </c:trendline>
          <c:xVal>
            <c:numRef>
              <c:f>'Constant Head '!$D$14:$D$23</c:f>
              <c:numCache>
                <c:formatCode>0.000</c:formatCode>
                <c:ptCount val="10"/>
                <c:pt idx="0">
                  <c:v>0.32894736842105265</c:v>
                </c:pt>
                <c:pt idx="1">
                  <c:v>0.39473684210526316</c:v>
                </c:pt>
                <c:pt idx="2">
                  <c:v>0.46052631578947373</c:v>
                </c:pt>
                <c:pt idx="3">
                  <c:v>0.52631578947368418</c:v>
                </c:pt>
                <c:pt idx="4">
                  <c:v>0.5921052631578948</c:v>
                </c:pt>
                <c:pt idx="5">
                  <c:v>0.65789473684210531</c:v>
                </c:pt>
                <c:pt idx="6">
                  <c:v>0.78947368421052633</c:v>
                </c:pt>
                <c:pt idx="7">
                  <c:v>0.92105263157894746</c:v>
                </c:pt>
                <c:pt idx="8">
                  <c:v>1.0526315789473684</c:v>
                </c:pt>
                <c:pt idx="9">
                  <c:v>1.1842105263157896</c:v>
                </c:pt>
              </c:numCache>
            </c:numRef>
          </c:xVal>
          <c:yVal>
            <c:numRef>
              <c:f>'Constant Head '!$H$14:$H$23</c:f>
              <c:numCache>
                <c:formatCode>0.0000</c:formatCode>
                <c:ptCount val="10"/>
                <c:pt idx="0">
                  <c:v>1.7676767676767678E-3</c:v>
                </c:pt>
                <c:pt idx="1">
                  <c:v>2.101517896354853E-3</c:v>
                </c:pt>
                <c:pt idx="2">
                  <c:v>2.6056556127310847E-3</c:v>
                </c:pt>
                <c:pt idx="3">
                  <c:v>2.712673611111111E-3</c:v>
                </c:pt>
                <c:pt idx="4">
                  <c:v>3.6026021080368905E-3</c:v>
                </c:pt>
                <c:pt idx="5">
                  <c:v>3.6026021080368905E-3</c:v>
                </c:pt>
                <c:pt idx="6">
                  <c:v>4.0279093013468013E-3</c:v>
                </c:pt>
                <c:pt idx="7">
                  <c:v>4.8741087344028522E-3</c:v>
                </c:pt>
                <c:pt idx="8">
                  <c:v>5.4334326875310479E-3</c:v>
                </c:pt>
                <c:pt idx="9">
                  <c:v>5.523989898989899E-3</c:v>
                </c:pt>
              </c:numCache>
            </c:numRef>
          </c:yVal>
          <c:smooth val="0"/>
        </c:ser>
        <c:dLbls>
          <c:showLegendKey val="0"/>
          <c:showVal val="0"/>
          <c:showCatName val="0"/>
          <c:showSerName val="0"/>
          <c:showPercent val="0"/>
          <c:showBubbleSize val="0"/>
        </c:dLbls>
        <c:axId val="70569344"/>
        <c:axId val="70570496"/>
      </c:scatterChart>
      <c:valAx>
        <c:axId val="70569344"/>
        <c:scaling>
          <c:orientation val="minMax"/>
        </c:scaling>
        <c:delete val="0"/>
        <c:axPos val="b"/>
        <c:title>
          <c:tx>
            <c:rich>
              <a:bodyPr/>
              <a:lstStyle/>
              <a:p>
                <a:pPr>
                  <a:defRPr/>
                </a:pPr>
                <a:r>
                  <a:rPr lang="en-US"/>
                  <a:t>Velocity (cm/s)</a:t>
                </a:r>
              </a:p>
            </c:rich>
          </c:tx>
          <c:layout/>
          <c:overlay val="0"/>
        </c:title>
        <c:numFmt formatCode="0.000" sourceLinked="1"/>
        <c:majorTickMark val="out"/>
        <c:minorTickMark val="none"/>
        <c:tickLblPos val="nextTo"/>
        <c:crossAx val="70570496"/>
        <c:crosses val="autoZero"/>
        <c:crossBetween val="midCat"/>
      </c:valAx>
      <c:valAx>
        <c:axId val="70570496"/>
        <c:scaling>
          <c:orientation val="minMax"/>
        </c:scaling>
        <c:delete val="0"/>
        <c:axPos val="l"/>
        <c:majorGridlines/>
        <c:title>
          <c:tx>
            <c:rich>
              <a:bodyPr rot="-5400000" vert="horz"/>
              <a:lstStyle/>
              <a:p>
                <a:pPr>
                  <a:defRPr/>
                </a:pPr>
                <a:r>
                  <a:rPr lang="en-US"/>
                  <a:t>Hydraulic Gradient (i)</a:t>
                </a:r>
              </a:p>
            </c:rich>
          </c:tx>
          <c:layout/>
          <c:overlay val="0"/>
        </c:title>
        <c:numFmt formatCode="0.0000" sourceLinked="1"/>
        <c:majorTickMark val="out"/>
        <c:minorTickMark val="none"/>
        <c:tickLblPos val="nextTo"/>
        <c:crossAx val="705693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Slope=K</c:v>
          </c:tx>
          <c:spPr>
            <a:ln w="28575">
              <a:noFill/>
            </a:ln>
          </c:spPr>
          <c:trendline>
            <c:trendlineType val="linear"/>
            <c:dispRSqr val="1"/>
            <c:dispEq val="1"/>
            <c:trendlineLbl>
              <c:layout>
                <c:manualLayout>
                  <c:x val="0.42333923884514435"/>
                  <c:y val="-0.17103200641586469"/>
                </c:manualLayout>
              </c:layout>
              <c:tx>
                <c:rich>
                  <a:bodyPr/>
                  <a:lstStyle/>
                  <a:p>
                    <a:pPr>
                      <a:defRPr sz="1400"/>
                    </a:pPr>
                    <a:r>
                      <a:rPr lang="en-US" sz="1400" baseline="0"/>
                      <a:t>y = </a:t>
                    </a:r>
                    <a:r>
                      <a:rPr lang="en-US" sz="1400" b="1" baseline="0">
                        <a:solidFill>
                          <a:srgbClr val="FF0000"/>
                        </a:solidFill>
                      </a:rPr>
                      <a:t>1.37E-01</a:t>
                    </a:r>
                    <a:r>
                      <a:rPr lang="en-US" sz="1400" baseline="0"/>
                      <a:t>x + 2.57E-02
R² = 9.79E-01</a:t>
                    </a:r>
                    <a:endParaRPr lang="en-US" sz="1400"/>
                  </a:p>
                </c:rich>
              </c:tx>
              <c:numFmt formatCode="0.00E+00" sourceLinked="0"/>
            </c:trendlineLbl>
          </c:trendline>
          <c:xVal>
            <c:numRef>
              <c:f>'Constant head 2'!$D$14:$D$23</c:f>
              <c:numCache>
                <c:formatCode>0.000</c:formatCode>
                <c:ptCount val="10"/>
                <c:pt idx="0">
                  <c:v>1.7647058823529411</c:v>
                </c:pt>
                <c:pt idx="1">
                  <c:v>2.9411764705882355</c:v>
                </c:pt>
                <c:pt idx="2">
                  <c:v>3.5294117647058822</c:v>
                </c:pt>
                <c:pt idx="3">
                  <c:v>4.117647058823529</c:v>
                </c:pt>
              </c:numCache>
            </c:numRef>
          </c:xVal>
          <c:yVal>
            <c:numRef>
              <c:f>'Constant head 2'!$H$14:$H$23</c:f>
              <c:numCache>
                <c:formatCode>0.0000</c:formatCode>
                <c:ptCount val="10"/>
                <c:pt idx="0">
                  <c:v>0.27743252840909088</c:v>
                </c:pt>
                <c:pt idx="1">
                  <c:v>0.42371513429752067</c:v>
                </c:pt>
                <c:pt idx="2">
                  <c:v>0.48550692471590906</c:v>
                </c:pt>
                <c:pt idx="3">
                  <c:v>0.61327190490430616</c:v>
                </c:pt>
              </c:numCache>
            </c:numRef>
          </c:yVal>
          <c:smooth val="0"/>
        </c:ser>
        <c:dLbls>
          <c:showLegendKey val="0"/>
          <c:showVal val="0"/>
          <c:showCatName val="0"/>
          <c:showSerName val="0"/>
          <c:showPercent val="0"/>
          <c:showBubbleSize val="0"/>
        </c:dLbls>
        <c:axId val="107305728"/>
        <c:axId val="107306304"/>
      </c:scatterChart>
      <c:valAx>
        <c:axId val="107305728"/>
        <c:scaling>
          <c:orientation val="minMax"/>
        </c:scaling>
        <c:delete val="0"/>
        <c:axPos val="b"/>
        <c:title>
          <c:tx>
            <c:rich>
              <a:bodyPr/>
              <a:lstStyle/>
              <a:p>
                <a:pPr>
                  <a:defRPr/>
                </a:pPr>
                <a:r>
                  <a:rPr lang="en-US"/>
                  <a:t>Velocity (cm/s)</a:t>
                </a:r>
              </a:p>
            </c:rich>
          </c:tx>
          <c:overlay val="0"/>
        </c:title>
        <c:numFmt formatCode="0.000" sourceLinked="1"/>
        <c:majorTickMark val="out"/>
        <c:minorTickMark val="none"/>
        <c:tickLblPos val="nextTo"/>
        <c:crossAx val="107306304"/>
        <c:crosses val="autoZero"/>
        <c:crossBetween val="midCat"/>
      </c:valAx>
      <c:valAx>
        <c:axId val="107306304"/>
        <c:scaling>
          <c:orientation val="minMax"/>
        </c:scaling>
        <c:delete val="0"/>
        <c:axPos val="l"/>
        <c:majorGridlines/>
        <c:title>
          <c:tx>
            <c:rich>
              <a:bodyPr rot="-5400000" vert="horz"/>
              <a:lstStyle/>
              <a:p>
                <a:pPr>
                  <a:defRPr/>
                </a:pPr>
                <a:r>
                  <a:rPr lang="en-US"/>
                  <a:t>Hydraulic Gradient (i)</a:t>
                </a:r>
              </a:p>
            </c:rich>
          </c:tx>
          <c:overlay val="0"/>
        </c:title>
        <c:numFmt formatCode="0.0000" sourceLinked="1"/>
        <c:majorTickMark val="out"/>
        <c:minorTickMark val="none"/>
        <c:tickLblPos val="nextTo"/>
        <c:crossAx val="107305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9525</xdr:rowOff>
    </xdr:from>
    <xdr:to>
      <xdr:col>14</xdr:col>
      <xdr:colOff>285276</xdr:colOff>
      <xdr:row>15</xdr:row>
      <xdr:rowOff>141637</xdr:rowOff>
    </xdr:to>
    <xdr:pic>
      <xdr:nvPicPr>
        <xdr:cNvPr id="3" name="Picture 2"/>
        <xdr:cNvPicPr>
          <a:picLocks noChangeAspect="1"/>
        </xdr:cNvPicPr>
      </xdr:nvPicPr>
      <xdr:blipFill>
        <a:blip xmlns:r="http://schemas.openxmlformats.org/officeDocument/2006/relationships" r:embed="rId1"/>
        <a:stretch>
          <a:fillRect/>
        </a:stretch>
      </xdr:blipFill>
      <xdr:spPr>
        <a:xfrm>
          <a:off x="9734550" y="9525"/>
          <a:ext cx="3199926" cy="3513487"/>
        </a:xfrm>
        <a:prstGeom prst="rect">
          <a:avLst/>
        </a:prstGeom>
      </xdr:spPr>
    </xdr:pic>
    <xdr:clientData/>
  </xdr:twoCellAnchor>
  <xdr:twoCellAnchor>
    <xdr:from>
      <xdr:col>0</xdr:col>
      <xdr:colOff>85724</xdr:colOff>
      <xdr:row>26</xdr:row>
      <xdr:rowOff>71437</xdr:rowOff>
    </xdr:from>
    <xdr:to>
      <xdr:col>4</xdr:col>
      <xdr:colOff>866774</xdr:colOff>
      <xdr:row>44</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342901</xdr:colOff>
      <xdr:row>53</xdr:row>
      <xdr:rowOff>190500</xdr:rowOff>
    </xdr:from>
    <xdr:to>
      <xdr:col>11</xdr:col>
      <xdr:colOff>400051</xdr:colOff>
      <xdr:row>56</xdr:row>
      <xdr:rowOff>139164</xdr:rowOff>
    </xdr:to>
    <xdr:pic>
      <xdr:nvPicPr>
        <xdr:cNvPr id="6" name="Picture 5" descr=" \kappa = K \frac {\mu} {\rho 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44101" y="11287125"/>
          <a:ext cx="1276350" cy="663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238125</xdr:colOff>
      <xdr:row>12</xdr:row>
      <xdr:rowOff>142875</xdr:rowOff>
    </xdr:from>
    <xdr:to>
      <xdr:col>20</xdr:col>
      <xdr:colOff>55051</xdr:colOff>
      <xdr:row>26</xdr:row>
      <xdr:rowOff>57150</xdr:rowOff>
    </xdr:to>
    <xdr:pic>
      <xdr:nvPicPr>
        <xdr:cNvPr id="7" name="Picture 6"/>
        <xdr:cNvPicPr>
          <a:picLocks noChangeAspect="1"/>
        </xdr:cNvPicPr>
      </xdr:nvPicPr>
      <xdr:blipFill>
        <a:blip xmlns:r="http://schemas.openxmlformats.org/officeDocument/2006/relationships" r:embed="rId4"/>
        <a:stretch>
          <a:fillRect/>
        </a:stretch>
      </xdr:blipFill>
      <xdr:spPr>
        <a:xfrm>
          <a:off x="11668125" y="2857500"/>
          <a:ext cx="4693726" cy="3105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400050</xdr:colOff>
      <xdr:row>0</xdr:row>
      <xdr:rowOff>66675</xdr:rowOff>
    </xdr:from>
    <xdr:to>
      <xdr:col>15</xdr:col>
      <xdr:colOff>532926</xdr:colOff>
      <xdr:row>18</xdr:row>
      <xdr:rowOff>132830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01250" y="66675"/>
          <a:ext cx="3790476" cy="4161905"/>
        </a:xfrm>
        <a:prstGeom prst="rect">
          <a:avLst/>
        </a:prstGeom>
      </xdr:spPr>
    </xdr:pic>
    <xdr:clientData/>
  </xdr:twoCellAnchor>
  <xdr:twoCellAnchor>
    <xdr:from>
      <xdr:col>0</xdr:col>
      <xdr:colOff>85724</xdr:colOff>
      <xdr:row>26</xdr:row>
      <xdr:rowOff>71437</xdr:rowOff>
    </xdr:from>
    <xdr:to>
      <xdr:col>4</xdr:col>
      <xdr:colOff>866774</xdr:colOff>
      <xdr:row>44</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114300</xdr:colOff>
      <xdr:row>26</xdr:row>
      <xdr:rowOff>38100</xdr:rowOff>
    </xdr:from>
    <xdr:to>
      <xdr:col>12</xdr:col>
      <xdr:colOff>489859</xdr:colOff>
      <xdr:row>45</xdr:row>
      <xdr:rowOff>57149</xdr:rowOff>
    </xdr:to>
    <xdr:pic>
      <xdr:nvPicPr>
        <xdr:cNvPr id="4" name="Picture 3"/>
        <xdr:cNvPicPr>
          <a:picLocks noChangeAspect="1"/>
        </xdr:cNvPicPr>
      </xdr:nvPicPr>
      <xdr:blipFill>
        <a:blip xmlns:r="http://schemas.openxmlformats.org/officeDocument/2006/relationships" r:embed="rId3"/>
        <a:stretch>
          <a:fillRect/>
        </a:stretch>
      </xdr:blipFill>
      <xdr:spPr>
        <a:xfrm>
          <a:off x="6419850" y="5943600"/>
          <a:ext cx="5500009" cy="3638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9</xdr:col>
      <xdr:colOff>152400</xdr:colOff>
      <xdr:row>10</xdr:row>
      <xdr:rowOff>4152</xdr:rowOff>
    </xdr:to>
    <xdr:pic>
      <xdr:nvPicPr>
        <xdr:cNvPr id="2" name="Picture 1" descr="http://www.geol.lsu.edu/Faculty/Nunn/gl4182/eqn4_5.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825" y="190500"/>
          <a:ext cx="3200400" cy="2147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82370</xdr:colOff>
      <xdr:row>21</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178370" cy="4105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122820</xdr:colOff>
      <xdr:row>28</xdr:row>
      <xdr:rowOff>37429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047620" cy="5371429"/>
        </a:xfrm>
        <a:prstGeom prst="rect">
          <a:avLst/>
        </a:prstGeom>
      </xdr:spPr>
    </xdr:pic>
    <xdr:clientData/>
  </xdr:twoCellAnchor>
  <xdr:twoCellAnchor editAs="oneCell">
    <xdr:from>
      <xdr:col>0</xdr:col>
      <xdr:colOff>0</xdr:colOff>
      <xdr:row>30</xdr:row>
      <xdr:rowOff>0</xdr:rowOff>
    </xdr:from>
    <xdr:to>
      <xdr:col>18</xdr:col>
      <xdr:colOff>493867</xdr:colOff>
      <xdr:row>58</xdr:row>
      <xdr:rowOff>94572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5715000"/>
          <a:ext cx="11466667" cy="5428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285029</xdr:colOff>
      <xdr:row>35</xdr:row>
      <xdr:rowOff>84881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771429" cy="6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417829</xdr:colOff>
      <xdr:row>38</xdr:row>
      <xdr:rowOff>37191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0171429" cy="7276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coalgeology.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coalgeology.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undergroundinsite.com/CE496A2012/CE496_FTP_REMODELED/Task%201/Geotechnical/Lab%20Procedures/Constant-Head%20Permeability%20Test%20in%20Sand.pdf" TargetMode="External"/><Relationship Id="rId2" Type="http://schemas.openxmlformats.org/officeDocument/2006/relationships/hyperlink" Target="http://www.uic.edu/classes/cemm/cemmlab/Experiment%2010-Permeability.pdf" TargetMode="External"/><Relationship Id="rId1" Type="http://schemas.openxmlformats.org/officeDocument/2006/relationships/hyperlink" Target="http://www.uta.edu/ce/geotech/lab/Main/Soil%20Lab/08_Permeability/permeability_lecture%20note.pdf" TargetMode="External"/><Relationship Id="rId6" Type="http://schemas.openxmlformats.org/officeDocument/2006/relationships/hyperlink" Target="http://pubs.usgs.gov/of/1963/0058/report.pdf" TargetMode="External"/><Relationship Id="rId5" Type="http://schemas.openxmlformats.org/officeDocument/2006/relationships/hyperlink" Target="http://faculty.mu.edu.sa/public/uploads/1354000555.2816permeability.PDF" TargetMode="External"/><Relationship Id="rId4" Type="http://schemas.openxmlformats.org/officeDocument/2006/relationships/hyperlink" Target="http://www.engr.uconn.edu/~lanbo/CE240LectW043permeability1.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topLeftCell="A4" workbookViewId="0">
      <selection activeCell="C48" sqref="C48"/>
    </sheetView>
  </sheetViews>
  <sheetFormatPr defaultRowHeight="15" x14ac:dyDescent="0.25"/>
  <cols>
    <col min="1" max="1" width="36.140625" customWidth="1"/>
    <col min="2" max="2" width="13.140625" customWidth="1"/>
    <col min="3" max="3" width="22.140625" customWidth="1"/>
    <col min="5" max="5" width="14" customWidth="1"/>
    <col min="6" max="8" width="12" customWidth="1"/>
    <col min="9" max="9" width="13.42578125" customWidth="1"/>
  </cols>
  <sheetData>
    <row r="1" spans="1:9" x14ac:dyDescent="0.25">
      <c r="A1" s="3" t="s">
        <v>65</v>
      </c>
    </row>
    <row r="3" spans="1:9" ht="18.75" x14ac:dyDescent="0.3">
      <c r="A3" s="28" t="s">
        <v>66</v>
      </c>
      <c r="B3" s="28" t="s">
        <v>41</v>
      </c>
      <c r="C3" s="26"/>
      <c r="D3" s="26"/>
      <c r="E3" s="21" t="s">
        <v>51</v>
      </c>
      <c r="F3" s="29"/>
      <c r="G3" s="29"/>
      <c r="H3" s="29"/>
      <c r="I3" s="29"/>
    </row>
    <row r="4" spans="1:9" ht="18.75" x14ac:dyDescent="0.3">
      <c r="A4" s="28" t="s">
        <v>42</v>
      </c>
      <c r="B4" s="28" t="s">
        <v>43</v>
      </c>
      <c r="C4" s="26"/>
      <c r="D4" s="26"/>
      <c r="E4" s="21" t="s">
        <v>52</v>
      </c>
      <c r="F4" s="21"/>
      <c r="G4" s="21"/>
      <c r="H4" s="21"/>
      <c r="I4" s="29"/>
    </row>
    <row r="5" spans="1:9" ht="18.75" x14ac:dyDescent="0.3">
      <c r="A5" s="28" t="s">
        <v>47</v>
      </c>
      <c r="B5" s="28" t="s">
        <v>48</v>
      </c>
      <c r="C5" s="26"/>
      <c r="D5" s="26"/>
      <c r="E5" s="21" t="s">
        <v>53</v>
      </c>
      <c r="F5" s="21"/>
      <c r="G5" s="21"/>
      <c r="H5" s="21"/>
      <c r="I5" s="29"/>
    </row>
    <row r="6" spans="1:9" ht="18.75" x14ac:dyDescent="0.3">
      <c r="A6" s="28" t="s">
        <v>49</v>
      </c>
      <c r="B6" s="28" t="s">
        <v>50</v>
      </c>
      <c r="C6" s="26"/>
      <c r="D6" s="26"/>
      <c r="E6" s="32" t="s">
        <v>54</v>
      </c>
      <c r="F6" s="26"/>
      <c r="G6" s="26"/>
      <c r="H6" s="26"/>
      <c r="I6" s="26"/>
    </row>
    <row r="7" spans="1:9" ht="18.75" x14ac:dyDescent="0.3">
      <c r="A7" s="26"/>
      <c r="B7" s="26"/>
      <c r="C7" s="26"/>
      <c r="D7" s="26"/>
      <c r="E7" s="26"/>
      <c r="F7" s="26"/>
      <c r="G7" s="26"/>
      <c r="H7" s="26"/>
      <c r="I7" s="26"/>
    </row>
    <row r="8" spans="1:9" ht="18.75" x14ac:dyDescent="0.3">
      <c r="A8" s="22"/>
      <c r="B8" s="22"/>
      <c r="C8" s="26"/>
      <c r="D8" s="26"/>
      <c r="E8" s="29" t="s">
        <v>71</v>
      </c>
      <c r="F8" s="26"/>
      <c r="G8" s="26"/>
      <c r="H8" s="26"/>
      <c r="I8" s="26"/>
    </row>
    <row r="9" spans="1:9" ht="18.75" x14ac:dyDescent="0.3">
      <c r="A9" s="22" t="s">
        <v>44</v>
      </c>
      <c r="B9" s="22">
        <v>4.8</v>
      </c>
      <c r="C9" s="26" t="s">
        <v>45</v>
      </c>
      <c r="D9" s="26"/>
      <c r="E9" s="29" t="s">
        <v>72</v>
      </c>
      <c r="F9" s="26"/>
      <c r="G9" s="26"/>
      <c r="H9" s="26"/>
      <c r="I9" s="26"/>
    </row>
    <row r="10" spans="1:9" ht="18.75" x14ac:dyDescent="0.3">
      <c r="A10" s="22" t="s">
        <v>63</v>
      </c>
      <c r="B10" s="22">
        <v>15.2</v>
      </c>
      <c r="C10" s="26" t="s">
        <v>45</v>
      </c>
      <c r="D10" s="26"/>
      <c r="E10" s="29" t="s">
        <v>73</v>
      </c>
      <c r="F10" s="26" t="s">
        <v>68</v>
      </c>
      <c r="G10" s="26"/>
      <c r="H10" s="26"/>
      <c r="I10" s="26"/>
    </row>
    <row r="11" spans="1:9" ht="18.75" x14ac:dyDescent="0.3">
      <c r="A11" s="30" t="s">
        <v>62</v>
      </c>
      <c r="B11" s="31">
        <f>(22/7)*(4.8/2)*(4.8/2)</f>
        <v>18.102857142857143</v>
      </c>
      <c r="C11" s="26" t="s">
        <v>61</v>
      </c>
      <c r="D11" s="26"/>
      <c r="E11" s="29" t="s">
        <v>75</v>
      </c>
      <c r="F11" s="26" t="s">
        <v>67</v>
      </c>
      <c r="G11" s="26" t="s">
        <v>76</v>
      </c>
      <c r="H11" s="26"/>
      <c r="I11" s="26"/>
    </row>
    <row r="13" spans="1:9" x14ac:dyDescent="0.25">
      <c r="B13" s="15" t="s">
        <v>46</v>
      </c>
      <c r="C13" s="15" t="s">
        <v>59</v>
      </c>
      <c r="D13" s="15" t="s">
        <v>68</v>
      </c>
      <c r="E13" s="15" t="s">
        <v>69</v>
      </c>
      <c r="F13" s="15" t="s">
        <v>60</v>
      </c>
      <c r="G13" s="15" t="s">
        <v>70</v>
      </c>
      <c r="H13" s="15" t="s">
        <v>67</v>
      </c>
      <c r="I13" s="15" t="s">
        <v>73</v>
      </c>
    </row>
    <row r="14" spans="1:9" ht="18.75" x14ac:dyDescent="0.3">
      <c r="B14" s="22">
        <v>1</v>
      </c>
      <c r="C14" s="22">
        <v>5</v>
      </c>
      <c r="D14" s="23">
        <f t="shared" ref="D14:D23" si="0">C14/$B$10</f>
        <v>0.32894736842105265</v>
      </c>
      <c r="E14" s="22">
        <v>4</v>
      </c>
      <c r="F14" s="22">
        <v>125</v>
      </c>
      <c r="G14" s="22">
        <f>E14/F14</f>
        <v>3.2000000000000001E-2</v>
      </c>
      <c r="H14" s="24">
        <f>G14/$B$11</f>
        <v>1.7676767676767678E-3</v>
      </c>
      <c r="I14" s="25">
        <f>G14/($B$11*D14)</f>
        <v>5.3737373737373735E-3</v>
      </c>
    </row>
    <row r="15" spans="1:9" ht="18.75" x14ac:dyDescent="0.3">
      <c r="B15" s="22">
        <v>2</v>
      </c>
      <c r="C15" s="22">
        <v>6</v>
      </c>
      <c r="D15" s="23">
        <f t="shared" si="0"/>
        <v>0.39473684210526316</v>
      </c>
      <c r="E15" s="22">
        <v>3.5</v>
      </c>
      <c r="F15" s="22">
        <v>92</v>
      </c>
      <c r="G15" s="22">
        <f t="shared" ref="G15:G23" si="1">E15/F15</f>
        <v>3.8043478260869568E-2</v>
      </c>
      <c r="H15" s="24">
        <f t="shared" ref="H15:H23" si="2">G15/$B$11</f>
        <v>2.101517896354853E-3</v>
      </c>
      <c r="I15" s="25">
        <f t="shared" ref="I15:I23" si="3">G15/($B$11*D15)</f>
        <v>5.3238453374322946E-3</v>
      </c>
    </row>
    <row r="16" spans="1:9" ht="18.75" x14ac:dyDescent="0.3">
      <c r="B16" s="22">
        <v>3</v>
      </c>
      <c r="C16" s="22">
        <v>7</v>
      </c>
      <c r="D16" s="23">
        <f t="shared" si="0"/>
        <v>0.46052631578947373</v>
      </c>
      <c r="E16" s="22">
        <v>5</v>
      </c>
      <c r="F16" s="22">
        <v>106</v>
      </c>
      <c r="G16" s="22">
        <f t="shared" si="1"/>
        <v>4.716981132075472E-2</v>
      </c>
      <c r="H16" s="24">
        <f t="shared" si="2"/>
        <v>2.6056556127310847E-3</v>
      </c>
      <c r="I16" s="25">
        <f t="shared" si="3"/>
        <v>5.6579950447874974E-3</v>
      </c>
    </row>
    <row r="17" spans="2:15" ht="18.75" x14ac:dyDescent="0.3">
      <c r="B17" s="22">
        <v>4</v>
      </c>
      <c r="C17" s="22">
        <v>8</v>
      </c>
      <c r="D17" s="23">
        <f t="shared" si="0"/>
        <v>0.52631578947368418</v>
      </c>
      <c r="E17" s="22">
        <v>5.5</v>
      </c>
      <c r="F17" s="22">
        <v>112</v>
      </c>
      <c r="G17" s="22">
        <f t="shared" si="1"/>
        <v>4.9107142857142856E-2</v>
      </c>
      <c r="H17" s="24">
        <f t="shared" si="2"/>
        <v>2.712673611111111E-3</v>
      </c>
      <c r="I17" s="25">
        <f t="shared" si="3"/>
        <v>5.154079861111111E-3</v>
      </c>
    </row>
    <row r="18" spans="2:15" ht="18.75" x14ac:dyDescent="0.3">
      <c r="B18" s="22">
        <v>5</v>
      </c>
      <c r="C18" s="22">
        <v>9</v>
      </c>
      <c r="D18" s="23">
        <f t="shared" si="0"/>
        <v>0.5921052631578948</v>
      </c>
      <c r="E18" s="22">
        <v>3</v>
      </c>
      <c r="F18" s="22">
        <v>46</v>
      </c>
      <c r="G18" s="22">
        <f t="shared" si="1"/>
        <v>6.5217391304347824E-2</v>
      </c>
      <c r="H18" s="24">
        <f t="shared" si="2"/>
        <v>3.6026021080368905E-3</v>
      </c>
      <c r="I18" s="25">
        <f t="shared" si="3"/>
        <v>6.0843946713511924E-3</v>
      </c>
    </row>
    <row r="19" spans="2:15" ht="18.75" x14ac:dyDescent="0.3">
      <c r="B19" s="22">
        <v>6</v>
      </c>
      <c r="C19" s="22">
        <v>10</v>
      </c>
      <c r="D19" s="23">
        <f t="shared" si="0"/>
        <v>0.65789473684210531</v>
      </c>
      <c r="E19" s="22">
        <v>6</v>
      </c>
      <c r="F19" s="22">
        <v>92</v>
      </c>
      <c r="G19" s="22">
        <f t="shared" si="1"/>
        <v>6.5217391304347824E-2</v>
      </c>
      <c r="H19" s="24">
        <f t="shared" si="2"/>
        <v>3.6026021080368905E-3</v>
      </c>
      <c r="I19" s="25">
        <f t="shared" si="3"/>
        <v>5.4759552042160731E-3</v>
      </c>
    </row>
    <row r="20" spans="2:15" ht="18.75" x14ac:dyDescent="0.3">
      <c r="B20" s="22">
        <v>7</v>
      </c>
      <c r="C20" s="22">
        <v>12</v>
      </c>
      <c r="D20" s="23">
        <f t="shared" si="0"/>
        <v>0.78947368421052633</v>
      </c>
      <c r="E20" s="22">
        <v>3.5</v>
      </c>
      <c r="F20" s="22">
        <v>48</v>
      </c>
      <c r="G20" s="22">
        <f t="shared" si="1"/>
        <v>7.2916666666666671E-2</v>
      </c>
      <c r="H20" s="24">
        <f t="shared" si="2"/>
        <v>4.0279093013468013E-3</v>
      </c>
      <c r="I20" s="25">
        <f t="shared" si="3"/>
        <v>5.1020184483726149E-3</v>
      </c>
    </row>
    <row r="21" spans="2:15" ht="18.75" x14ac:dyDescent="0.3">
      <c r="B21" s="22">
        <v>8</v>
      </c>
      <c r="C21" s="22">
        <v>14</v>
      </c>
      <c r="D21" s="23">
        <f t="shared" si="0"/>
        <v>0.92105263157894746</v>
      </c>
      <c r="E21" s="22">
        <v>3</v>
      </c>
      <c r="F21" s="22">
        <v>34</v>
      </c>
      <c r="G21" s="22">
        <f t="shared" si="1"/>
        <v>8.8235294117647065E-2</v>
      </c>
      <c r="H21" s="24">
        <f t="shared" si="2"/>
        <v>4.8741087344028522E-3</v>
      </c>
      <c r="I21" s="25">
        <f t="shared" si="3"/>
        <v>5.2918894830659537E-3</v>
      </c>
    </row>
    <row r="22" spans="2:15" ht="18.75" x14ac:dyDescent="0.3">
      <c r="B22" s="22">
        <v>9</v>
      </c>
      <c r="C22" s="22">
        <v>16</v>
      </c>
      <c r="D22" s="23">
        <f t="shared" si="0"/>
        <v>1.0526315789473684</v>
      </c>
      <c r="E22" s="22">
        <v>6</v>
      </c>
      <c r="F22" s="22">
        <v>61</v>
      </c>
      <c r="G22" s="22">
        <f t="shared" si="1"/>
        <v>9.8360655737704916E-2</v>
      </c>
      <c r="H22" s="24">
        <f t="shared" si="2"/>
        <v>5.4334326875310479E-3</v>
      </c>
      <c r="I22" s="25">
        <f t="shared" si="3"/>
        <v>5.1617610531544955E-3</v>
      </c>
    </row>
    <row r="23" spans="2:15" ht="18.75" x14ac:dyDescent="0.3">
      <c r="B23" s="22">
        <v>10</v>
      </c>
      <c r="C23" s="22">
        <v>18</v>
      </c>
      <c r="D23" s="23">
        <f t="shared" si="0"/>
        <v>1.1842105263157896</v>
      </c>
      <c r="E23" s="22">
        <v>4.5</v>
      </c>
      <c r="F23" s="22">
        <v>45</v>
      </c>
      <c r="G23" s="22">
        <f t="shared" si="1"/>
        <v>0.1</v>
      </c>
      <c r="H23" s="24">
        <f t="shared" si="2"/>
        <v>5.523989898989899E-3</v>
      </c>
      <c r="I23" s="25">
        <f t="shared" si="3"/>
        <v>4.6647025813692476E-3</v>
      </c>
    </row>
    <row r="24" spans="2:15" ht="18.75" x14ac:dyDescent="0.3">
      <c r="B24" s="26"/>
      <c r="C24" s="26"/>
      <c r="D24" s="26"/>
      <c r="E24" s="26"/>
      <c r="F24" s="26"/>
      <c r="G24" s="26"/>
      <c r="H24" s="26" t="s">
        <v>77</v>
      </c>
      <c r="I24" s="27">
        <f>AVERAGE(I14:I23)</f>
        <v>5.3290379058597865E-3</v>
      </c>
    </row>
    <row r="27" spans="2:15" x14ac:dyDescent="0.25">
      <c r="G27" t="s">
        <v>109</v>
      </c>
    </row>
    <row r="28" spans="2:15" x14ac:dyDescent="0.25">
      <c r="G28" s="17" t="s">
        <v>110</v>
      </c>
      <c r="H28" s="17"/>
      <c r="I28" s="17"/>
      <c r="J28" s="17"/>
      <c r="K28" s="17"/>
      <c r="L28" s="17"/>
      <c r="M28" s="17"/>
      <c r="N28" s="17"/>
      <c r="O28" s="17"/>
    </row>
    <row r="29" spans="2:15" x14ac:dyDescent="0.25">
      <c r="G29" s="17" t="s">
        <v>55</v>
      </c>
      <c r="H29" s="17"/>
      <c r="I29" s="17"/>
      <c r="J29" s="17"/>
      <c r="K29" s="17"/>
      <c r="L29" s="17"/>
      <c r="M29" s="17"/>
      <c r="N29" s="17"/>
      <c r="O29" s="17"/>
    </row>
    <row r="30" spans="2:15" x14ac:dyDescent="0.25">
      <c r="G30" s="16" t="s">
        <v>56</v>
      </c>
      <c r="H30" s="16"/>
      <c r="I30" s="16"/>
      <c r="J30" s="16"/>
      <c r="K30" s="16"/>
      <c r="L30" s="16"/>
      <c r="M30" s="16"/>
      <c r="N30" s="16"/>
      <c r="O30" s="16"/>
    </row>
    <row r="31" spans="2:15" x14ac:dyDescent="0.25">
      <c r="G31" s="16" t="s">
        <v>57</v>
      </c>
      <c r="H31" s="16"/>
      <c r="I31" s="16"/>
      <c r="J31" s="16"/>
      <c r="K31" s="16"/>
      <c r="L31" s="16"/>
      <c r="M31" s="16"/>
      <c r="N31" s="16"/>
      <c r="O31" s="16"/>
    </row>
    <row r="41" spans="1:10" x14ac:dyDescent="0.25">
      <c r="D41" s="17"/>
      <c r="J41" s="19"/>
    </row>
    <row r="48" spans="1:10" s="21" customFormat="1" ht="18.75" x14ac:dyDescent="0.3">
      <c r="A48" s="21" t="s">
        <v>79</v>
      </c>
    </row>
    <row r="49" spans="1:5" ht="18.75" x14ac:dyDescent="0.3">
      <c r="A49" s="26" t="s">
        <v>80</v>
      </c>
      <c r="B49" s="26"/>
      <c r="C49" s="26"/>
    </row>
    <row r="50" spans="1:5" ht="18.75" x14ac:dyDescent="0.3">
      <c r="A50" s="26" t="s">
        <v>81</v>
      </c>
      <c r="B50" s="26" t="s">
        <v>84</v>
      </c>
      <c r="C50" s="26"/>
    </row>
    <row r="51" spans="1:5" ht="18.75" x14ac:dyDescent="0.3">
      <c r="A51" s="41" t="s">
        <v>83</v>
      </c>
      <c r="B51" s="43">
        <v>4.5900000000000003E-3</v>
      </c>
      <c r="C51" s="26"/>
    </row>
    <row r="52" spans="1:5" ht="18.75" x14ac:dyDescent="0.3">
      <c r="A52" s="41" t="s">
        <v>82</v>
      </c>
      <c r="B52" s="43">
        <f>B51*0.00936/0.01005</f>
        <v>4.2748656716417918E-3</v>
      </c>
      <c r="C52" s="26"/>
    </row>
    <row r="53" spans="1:5" x14ac:dyDescent="0.25">
      <c r="A53" s="37"/>
      <c r="B53" s="38"/>
    </row>
    <row r="54" spans="1:5" ht="18.75" x14ac:dyDescent="0.3">
      <c r="A54" s="39" t="s">
        <v>78</v>
      </c>
      <c r="B54" s="39"/>
      <c r="C54" s="39"/>
      <c r="D54" s="50"/>
    </row>
    <row r="55" spans="1:5" ht="18.75" x14ac:dyDescent="0.3">
      <c r="A55" s="40" t="s">
        <v>86</v>
      </c>
      <c r="B55" s="41"/>
      <c r="C55" s="41" t="s">
        <v>91</v>
      </c>
    </row>
    <row r="56" spans="1:5" ht="18.75" x14ac:dyDescent="0.3">
      <c r="A56" s="42" t="s">
        <v>87</v>
      </c>
      <c r="B56" s="43">
        <f>B51/100</f>
        <v>4.5900000000000004E-5</v>
      </c>
      <c r="C56" s="41" t="s">
        <v>96</v>
      </c>
      <c r="E56" t="s">
        <v>94</v>
      </c>
    </row>
    <row r="57" spans="1:5" ht="18.75" x14ac:dyDescent="0.3">
      <c r="A57" s="40" t="s">
        <v>90</v>
      </c>
      <c r="B57" s="41"/>
      <c r="C57" s="41"/>
    </row>
    <row r="58" spans="1:5" ht="18.75" x14ac:dyDescent="0.3">
      <c r="A58" s="40" t="s">
        <v>88</v>
      </c>
      <c r="B58" s="41"/>
      <c r="C58" s="41"/>
    </row>
    <row r="59" spans="1:5" ht="18.75" x14ac:dyDescent="0.3">
      <c r="A59" s="42" t="s">
        <v>89</v>
      </c>
      <c r="B59" s="41">
        <v>9.8059999999999992</v>
      </c>
      <c r="C59" s="41" t="s">
        <v>95</v>
      </c>
    </row>
    <row r="60" spans="1:5" ht="18.75" x14ac:dyDescent="0.3">
      <c r="A60" s="41"/>
      <c r="B60" s="41"/>
      <c r="C60" s="41"/>
    </row>
    <row r="61" spans="1:5" ht="18.75" x14ac:dyDescent="0.3">
      <c r="A61" s="39" t="s">
        <v>98</v>
      </c>
      <c r="B61" s="43">
        <v>9.4E-7</v>
      </c>
      <c r="C61" s="41" t="s">
        <v>92</v>
      </c>
      <c r="D61" t="s">
        <v>102</v>
      </c>
    </row>
    <row r="62" spans="1:5" ht="18.75" x14ac:dyDescent="0.3">
      <c r="A62" s="39" t="s">
        <v>97</v>
      </c>
      <c r="B62" s="43">
        <f>B56*B61/B59</f>
        <v>4.3999592086477675E-12</v>
      </c>
      <c r="C62" s="41" t="s">
        <v>91</v>
      </c>
    </row>
    <row r="63" spans="1:5" ht="18.75" x14ac:dyDescent="0.3">
      <c r="A63" s="39" t="s">
        <v>97</v>
      </c>
      <c r="B63" s="44">
        <f>B62*10000/0.00000000987</f>
        <v>4.4579120654992579</v>
      </c>
      <c r="C63" s="40" t="s">
        <v>99</v>
      </c>
    </row>
    <row r="67" spans="1:3" x14ac:dyDescent="0.25">
      <c r="A67" t="s">
        <v>100</v>
      </c>
    </row>
    <row r="68" spans="1:3" x14ac:dyDescent="0.25">
      <c r="A68" t="s">
        <v>101</v>
      </c>
    </row>
    <row r="70" spans="1:3" ht="15.75" x14ac:dyDescent="0.3">
      <c r="A70" s="51" t="s">
        <v>108</v>
      </c>
      <c r="B70" s="52"/>
      <c r="C70" s="52"/>
    </row>
    <row r="71" spans="1:3" x14ac:dyDescent="0.25">
      <c r="A71" t="s">
        <v>103</v>
      </c>
    </row>
    <row r="72" spans="1:3" ht="18.75" x14ac:dyDescent="0.3">
      <c r="A72" s="26" t="s">
        <v>104</v>
      </c>
      <c r="B72" s="26"/>
      <c r="C72" s="26"/>
    </row>
    <row r="73" spans="1:3" ht="18.75" x14ac:dyDescent="0.3">
      <c r="A73" s="41" t="s">
        <v>105</v>
      </c>
      <c r="B73" s="43">
        <f>B62</f>
        <v>4.3999592086477675E-12</v>
      </c>
      <c r="C73" s="41" t="str">
        <f>C62</f>
        <v>sq. m</v>
      </c>
    </row>
    <row r="74" spans="1:3" ht="18.75" x14ac:dyDescent="0.3">
      <c r="A74" s="41" t="s">
        <v>106</v>
      </c>
      <c r="B74" s="43">
        <v>6.5000000000000002E-7</v>
      </c>
      <c r="C74" s="41" t="s">
        <v>91</v>
      </c>
    </row>
    <row r="75" spans="1:3" ht="18.75" x14ac:dyDescent="0.3">
      <c r="A75" s="45" t="s">
        <v>89</v>
      </c>
      <c r="B75" s="41">
        <v>9.8059999999999992</v>
      </c>
      <c r="C75" s="41" t="s">
        <v>95</v>
      </c>
    </row>
    <row r="76" spans="1:3" ht="18.75" x14ac:dyDescent="0.3">
      <c r="A76" s="46" t="s">
        <v>107</v>
      </c>
      <c r="B76" s="47">
        <f>B73*B75/B74</f>
        <v>6.637846153846155E-5</v>
      </c>
      <c r="C76" s="21" t="s">
        <v>95</v>
      </c>
    </row>
  </sheetData>
  <mergeCells count="1">
    <mergeCell ref="A70:C7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7" workbookViewId="0">
      <selection activeCell="F60" sqref="F60"/>
    </sheetView>
  </sheetViews>
  <sheetFormatPr defaultRowHeight="15" x14ac:dyDescent="0.25"/>
  <cols>
    <col min="1" max="1" width="38.28515625" customWidth="1"/>
    <col min="2" max="2" width="13.140625" customWidth="1"/>
    <col min="3" max="3" width="22.140625" customWidth="1"/>
    <col min="5" max="5" width="14" customWidth="1"/>
    <col min="6" max="8" width="12" customWidth="1"/>
    <col min="9" max="9" width="13.42578125" customWidth="1"/>
  </cols>
  <sheetData>
    <row r="1" spans="1:9" x14ac:dyDescent="0.25">
      <c r="A1" s="3" t="s">
        <v>65</v>
      </c>
    </row>
    <row r="3" spans="1:9" ht="18.75" x14ac:dyDescent="0.3">
      <c r="A3" s="28" t="s">
        <v>66</v>
      </c>
      <c r="B3" s="28" t="s">
        <v>41</v>
      </c>
      <c r="C3" s="26"/>
      <c r="D3" s="26"/>
      <c r="E3" s="21" t="s">
        <v>51</v>
      </c>
      <c r="F3" s="29"/>
      <c r="G3" s="29"/>
      <c r="H3" s="29"/>
      <c r="I3" s="29"/>
    </row>
    <row r="4" spans="1:9" ht="18.75" x14ac:dyDescent="0.3">
      <c r="A4" s="28" t="s">
        <v>42</v>
      </c>
      <c r="B4" s="28" t="s">
        <v>43</v>
      </c>
      <c r="C4" s="26"/>
      <c r="D4" s="26"/>
      <c r="E4" s="21" t="s">
        <v>52</v>
      </c>
      <c r="F4" s="21"/>
      <c r="G4" s="21"/>
      <c r="H4" s="21"/>
      <c r="I4" s="29"/>
    </row>
    <row r="5" spans="1:9" ht="18.75" x14ac:dyDescent="0.3">
      <c r="A5" s="28" t="s">
        <v>47</v>
      </c>
      <c r="B5" s="28" t="s">
        <v>48</v>
      </c>
      <c r="C5" s="26"/>
      <c r="D5" s="26"/>
      <c r="E5" s="21" t="s">
        <v>53</v>
      </c>
      <c r="F5" s="21"/>
      <c r="G5" s="21"/>
      <c r="H5" s="21"/>
      <c r="I5" s="29"/>
    </row>
    <row r="6" spans="1:9" ht="18.75" x14ac:dyDescent="0.3">
      <c r="A6" s="28" t="s">
        <v>49</v>
      </c>
      <c r="B6" s="28" t="s">
        <v>50</v>
      </c>
      <c r="C6" s="26"/>
      <c r="D6" s="26"/>
      <c r="E6" s="32" t="s">
        <v>54</v>
      </c>
      <c r="F6" s="26"/>
      <c r="G6" s="26"/>
      <c r="H6" s="26"/>
      <c r="I6" s="26"/>
    </row>
    <row r="7" spans="1:9" ht="18.75" x14ac:dyDescent="0.3">
      <c r="A7" s="26"/>
      <c r="B7" s="26"/>
      <c r="C7" s="26"/>
      <c r="D7" s="26"/>
      <c r="E7" s="26"/>
      <c r="F7" s="26"/>
      <c r="G7" s="26"/>
      <c r="H7" s="26"/>
      <c r="I7" s="26"/>
    </row>
    <row r="8" spans="1:9" ht="18.75" x14ac:dyDescent="0.3">
      <c r="A8" s="22"/>
      <c r="B8" s="22"/>
      <c r="C8" s="26"/>
      <c r="D8" s="26"/>
      <c r="E8" s="29" t="s">
        <v>71</v>
      </c>
      <c r="F8" s="26"/>
      <c r="G8" s="26"/>
      <c r="H8" s="26"/>
      <c r="I8" s="26"/>
    </row>
    <row r="9" spans="1:9" ht="18.75" x14ac:dyDescent="0.3">
      <c r="A9" s="36" t="s">
        <v>44</v>
      </c>
      <c r="B9" s="33">
        <v>6.4</v>
      </c>
      <c r="C9" s="26" t="s">
        <v>45</v>
      </c>
      <c r="D9" s="26"/>
      <c r="E9" s="29" t="s">
        <v>72</v>
      </c>
      <c r="F9" s="26"/>
      <c r="G9" s="26"/>
      <c r="H9" s="26"/>
      <c r="I9" s="26"/>
    </row>
    <row r="10" spans="1:9" ht="18.75" x14ac:dyDescent="0.3">
      <c r="A10" s="36" t="s">
        <v>63</v>
      </c>
      <c r="B10" s="33">
        <v>17</v>
      </c>
      <c r="C10" s="26" t="s">
        <v>45</v>
      </c>
      <c r="D10" s="26"/>
      <c r="E10" s="29" t="s">
        <v>73</v>
      </c>
      <c r="F10" s="26" t="s">
        <v>68</v>
      </c>
      <c r="G10" s="26"/>
      <c r="H10" s="26"/>
      <c r="I10" s="26"/>
    </row>
    <row r="11" spans="1:9" ht="18.75" x14ac:dyDescent="0.3">
      <c r="A11" s="36" t="s">
        <v>62</v>
      </c>
      <c r="B11" s="34">
        <f>(22/7)*(B9/2)*(B9/2)</f>
        <v>32.182857142857145</v>
      </c>
      <c r="C11" s="26" t="s">
        <v>61</v>
      </c>
      <c r="D11" s="26"/>
      <c r="E11" s="29" t="s">
        <v>75</v>
      </c>
      <c r="F11" s="26" t="s">
        <v>67</v>
      </c>
      <c r="G11" s="26" t="s">
        <v>76</v>
      </c>
      <c r="H11" s="26"/>
      <c r="I11" s="26"/>
    </row>
    <row r="13" spans="1:9" x14ac:dyDescent="0.25">
      <c r="B13" s="15" t="s">
        <v>46</v>
      </c>
      <c r="C13" s="15" t="s">
        <v>59</v>
      </c>
      <c r="D13" s="15" t="s">
        <v>68</v>
      </c>
      <c r="E13" s="15" t="s">
        <v>69</v>
      </c>
      <c r="F13" s="15" t="s">
        <v>60</v>
      </c>
      <c r="G13" s="15" t="s">
        <v>70</v>
      </c>
      <c r="H13" s="15" t="s">
        <v>67</v>
      </c>
      <c r="I13" s="15" t="s">
        <v>73</v>
      </c>
    </row>
    <row r="14" spans="1:9" ht="18.75" x14ac:dyDescent="0.3">
      <c r="B14" s="22">
        <v>1</v>
      </c>
      <c r="C14" s="35">
        <v>30</v>
      </c>
      <c r="D14" s="23">
        <f>C14/$B$10</f>
        <v>1.7647058823529411</v>
      </c>
      <c r="E14" s="35">
        <v>750</v>
      </c>
      <c r="F14" s="35">
        <v>84</v>
      </c>
      <c r="G14" s="22">
        <f>E14/F14</f>
        <v>8.9285714285714288</v>
      </c>
      <c r="H14" s="24">
        <f>G14/$B$11</f>
        <v>0.27743252840909088</v>
      </c>
      <c r="I14" s="25">
        <f>G14/($B$11*D14)</f>
        <v>0.15721176609848483</v>
      </c>
    </row>
    <row r="15" spans="1:9" ht="18.75" x14ac:dyDescent="0.3">
      <c r="B15" s="22">
        <v>2</v>
      </c>
      <c r="C15" s="35">
        <v>50</v>
      </c>
      <c r="D15" s="23">
        <f>C15/$B$10</f>
        <v>2.9411764705882355</v>
      </c>
      <c r="E15" s="35">
        <v>750</v>
      </c>
      <c r="F15" s="35">
        <v>55</v>
      </c>
      <c r="G15" s="22">
        <f t="shared" ref="G15:G17" si="0">E15/F15</f>
        <v>13.636363636363637</v>
      </c>
      <c r="H15" s="24">
        <f t="shared" ref="H15:H17" si="1">G15/$B$11</f>
        <v>0.42371513429752067</v>
      </c>
      <c r="I15" s="25">
        <f t="shared" ref="I15:I17" si="2">G15/($B$11*D15)</f>
        <v>0.14406314566115699</v>
      </c>
    </row>
    <row r="16" spans="1:9" ht="18.75" x14ac:dyDescent="0.3">
      <c r="B16" s="22">
        <v>3</v>
      </c>
      <c r="C16" s="35">
        <v>60</v>
      </c>
      <c r="D16" s="23">
        <f>C16/$B$10</f>
        <v>3.5294117647058822</v>
      </c>
      <c r="E16" s="35">
        <v>750</v>
      </c>
      <c r="F16" s="35">
        <v>48</v>
      </c>
      <c r="G16" s="22">
        <f t="shared" si="0"/>
        <v>15.625</v>
      </c>
      <c r="H16" s="24">
        <f t="shared" si="1"/>
        <v>0.48550692471590906</v>
      </c>
      <c r="I16" s="25">
        <f t="shared" si="2"/>
        <v>0.13756029533617423</v>
      </c>
    </row>
    <row r="17" spans="2:9" ht="18.75" x14ac:dyDescent="0.3">
      <c r="B17" s="22">
        <v>4</v>
      </c>
      <c r="C17" s="35">
        <v>70</v>
      </c>
      <c r="D17" s="23">
        <f>C17/$B$10</f>
        <v>4.117647058823529</v>
      </c>
      <c r="E17" s="35">
        <v>750</v>
      </c>
      <c r="F17" s="35">
        <v>38</v>
      </c>
      <c r="G17" s="22">
        <f t="shared" si="0"/>
        <v>19.736842105263158</v>
      </c>
      <c r="H17" s="24">
        <f t="shared" si="1"/>
        <v>0.61327190490430616</v>
      </c>
      <c r="I17" s="25">
        <f t="shared" si="2"/>
        <v>0.14893746261961724</v>
      </c>
    </row>
    <row r="18" spans="2:9" ht="18.75" x14ac:dyDescent="0.3">
      <c r="B18" s="22">
        <v>5</v>
      </c>
      <c r="C18" s="35"/>
      <c r="D18" s="23"/>
      <c r="E18" s="35"/>
      <c r="F18" s="35"/>
      <c r="G18" s="22"/>
      <c r="H18" s="24"/>
      <c r="I18" s="25"/>
    </row>
    <row r="19" spans="2:9" ht="18.75" x14ac:dyDescent="0.3">
      <c r="B19" s="22">
        <v>6</v>
      </c>
      <c r="C19" s="35"/>
      <c r="D19" s="23"/>
      <c r="E19" s="35"/>
      <c r="F19" s="35"/>
      <c r="G19" s="22"/>
      <c r="H19" s="24"/>
      <c r="I19" s="25"/>
    </row>
    <row r="20" spans="2:9" ht="18.75" x14ac:dyDescent="0.3">
      <c r="B20" s="22">
        <v>7</v>
      </c>
      <c r="C20" s="35"/>
      <c r="D20" s="23"/>
      <c r="E20" s="35"/>
      <c r="F20" s="35"/>
      <c r="G20" s="22"/>
      <c r="H20" s="24"/>
      <c r="I20" s="25"/>
    </row>
    <row r="21" spans="2:9" ht="18.75" x14ac:dyDescent="0.3">
      <c r="B21" s="22">
        <v>8</v>
      </c>
      <c r="C21" s="35"/>
      <c r="D21" s="23"/>
      <c r="E21" s="35"/>
      <c r="F21" s="35"/>
      <c r="G21" s="22"/>
      <c r="H21" s="24"/>
      <c r="I21" s="25"/>
    </row>
    <row r="22" spans="2:9" ht="18.75" x14ac:dyDescent="0.3">
      <c r="B22" s="22">
        <v>9</v>
      </c>
      <c r="C22" s="35"/>
      <c r="D22" s="23"/>
      <c r="E22" s="35"/>
      <c r="F22" s="35"/>
      <c r="G22" s="22"/>
      <c r="H22" s="24"/>
      <c r="I22" s="25"/>
    </row>
    <row r="23" spans="2:9" ht="18.75" x14ac:dyDescent="0.3">
      <c r="B23" s="22">
        <v>10</v>
      </c>
      <c r="C23" s="35"/>
      <c r="D23" s="23"/>
      <c r="E23" s="35"/>
      <c r="F23" s="35"/>
      <c r="G23" s="22"/>
      <c r="H23" s="24"/>
      <c r="I23" s="25"/>
    </row>
    <row r="24" spans="2:9" ht="18.75" x14ac:dyDescent="0.3">
      <c r="B24" s="26"/>
      <c r="C24" s="26"/>
      <c r="D24" s="26"/>
      <c r="E24" s="26"/>
      <c r="F24" s="26"/>
      <c r="G24" s="26"/>
      <c r="H24" s="26" t="s">
        <v>77</v>
      </c>
      <c r="I24" s="27">
        <f>AVERAGE(I14:I23)</f>
        <v>0.14694316742885832</v>
      </c>
    </row>
    <row r="41" spans="1:10" x14ac:dyDescent="0.25">
      <c r="D41" s="17"/>
      <c r="J41" s="19"/>
    </row>
    <row r="48" spans="1:10" ht="18.75" x14ac:dyDescent="0.3">
      <c r="A48" s="21" t="s">
        <v>79</v>
      </c>
      <c r="B48" s="20"/>
      <c r="C48" s="20"/>
      <c r="D48" s="20"/>
    </row>
    <row r="49" spans="1:4" x14ac:dyDescent="0.25">
      <c r="A49" t="s">
        <v>80</v>
      </c>
    </row>
    <row r="50" spans="1:4" x14ac:dyDescent="0.25">
      <c r="A50" t="s">
        <v>81</v>
      </c>
      <c r="B50" t="s">
        <v>84</v>
      </c>
    </row>
    <row r="51" spans="1:4" x14ac:dyDescent="0.25">
      <c r="A51" s="1" t="s">
        <v>83</v>
      </c>
      <c r="B51" s="2">
        <v>4.5900000000000003E-3</v>
      </c>
    </row>
    <row r="52" spans="1:4" x14ac:dyDescent="0.25">
      <c r="A52" s="1" t="s">
        <v>82</v>
      </c>
      <c r="B52" s="2">
        <f>B51*0.00936/0.01005</f>
        <v>4.2748656716417918E-3</v>
      </c>
    </row>
    <row r="53" spans="1:4" x14ac:dyDescent="0.25">
      <c r="A53" s="37"/>
      <c r="B53" s="38"/>
    </row>
    <row r="54" spans="1:4" ht="18.75" x14ac:dyDescent="0.3">
      <c r="A54" s="21" t="s">
        <v>78</v>
      </c>
      <c r="B54" s="21"/>
      <c r="C54" s="21"/>
      <c r="D54" s="2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workbookViewId="0">
      <selection activeCell="C25" sqref="C25"/>
    </sheetView>
  </sheetViews>
  <sheetFormatPr defaultRowHeight="15" x14ac:dyDescent="0.25"/>
  <cols>
    <col min="1" max="1" width="39.28515625" customWidth="1"/>
    <col min="2" max="3" width="19.5703125" customWidth="1"/>
  </cols>
  <sheetData>
    <row r="2" spans="1:3" ht="18.75" x14ac:dyDescent="0.3">
      <c r="A2" s="28" t="s">
        <v>66</v>
      </c>
      <c r="B2" s="28" t="s">
        <v>41</v>
      </c>
      <c r="C2" s="26"/>
    </row>
    <row r="3" spans="1:3" ht="18.75" x14ac:dyDescent="0.3">
      <c r="A3" s="28" t="s">
        <v>42</v>
      </c>
      <c r="B3" s="28" t="s">
        <v>112</v>
      </c>
      <c r="C3" s="26"/>
    </row>
    <row r="4" spans="1:3" ht="18.75" x14ac:dyDescent="0.3">
      <c r="A4" s="28" t="s">
        <v>47</v>
      </c>
      <c r="B4" s="28" t="s">
        <v>48</v>
      </c>
      <c r="C4" s="26"/>
    </row>
    <row r="5" spans="1:3" ht="18.75" x14ac:dyDescent="0.3">
      <c r="A5" s="28" t="s">
        <v>49</v>
      </c>
      <c r="B5" s="28" t="s">
        <v>50</v>
      </c>
      <c r="C5" s="26"/>
    </row>
    <row r="6" spans="1:3" ht="18.75" x14ac:dyDescent="0.3">
      <c r="A6" s="26"/>
      <c r="B6" s="26"/>
      <c r="C6" s="26"/>
    </row>
    <row r="7" spans="1:3" ht="18.75" x14ac:dyDescent="0.3">
      <c r="A7" s="22"/>
      <c r="B7" s="22"/>
      <c r="C7" s="26"/>
    </row>
    <row r="8" spans="1:3" ht="18.75" x14ac:dyDescent="0.3">
      <c r="A8" s="22" t="s">
        <v>44</v>
      </c>
      <c r="B8" s="22">
        <v>4.8</v>
      </c>
      <c r="C8" s="26" t="s">
        <v>45</v>
      </c>
    </row>
    <row r="9" spans="1:3" ht="18.75" x14ac:dyDescent="0.3">
      <c r="A9" s="22" t="s">
        <v>63</v>
      </c>
      <c r="B9" s="22">
        <v>15.2</v>
      </c>
      <c r="C9" s="26" t="s">
        <v>45</v>
      </c>
    </row>
    <row r="10" spans="1:3" ht="18.75" x14ac:dyDescent="0.3">
      <c r="A10" s="30" t="s">
        <v>113</v>
      </c>
      <c r="B10" s="31">
        <f>(22/7)*(B8/2)*(B8/2)</f>
        <v>18.102857142857143</v>
      </c>
      <c r="C10" s="26" t="s">
        <v>61</v>
      </c>
    </row>
    <row r="12" spans="1:3" ht="18.75" x14ac:dyDescent="0.3">
      <c r="A12" s="22" t="s">
        <v>114</v>
      </c>
      <c r="B12" s="22">
        <v>2</v>
      </c>
      <c r="C12" s="26" t="s">
        <v>45</v>
      </c>
    </row>
    <row r="13" spans="1:3" ht="18.75" x14ac:dyDescent="0.3">
      <c r="A13" s="30" t="s">
        <v>115</v>
      </c>
      <c r="B13" s="31">
        <f>(22/7)*(B12/2)*(B12/2)</f>
        <v>3.1428571428571428</v>
      </c>
      <c r="C13" s="26" t="s">
        <v>61</v>
      </c>
    </row>
    <row r="17" spans="1:11" x14ac:dyDescent="0.25">
      <c r="A17" s="53" t="s">
        <v>116</v>
      </c>
      <c r="B17" s="54"/>
      <c r="C17" s="54"/>
      <c r="D17" s="54"/>
      <c r="E17" s="54"/>
      <c r="F17" s="54"/>
      <c r="G17" s="54"/>
      <c r="H17" s="54"/>
      <c r="I17" s="54"/>
      <c r="J17" s="54"/>
      <c r="K17" s="54"/>
    </row>
    <row r="18" spans="1:11" x14ac:dyDescent="0.25">
      <c r="A18" s="14" t="s">
        <v>117</v>
      </c>
      <c r="B18" s="14">
        <v>48</v>
      </c>
      <c r="C18" s="14">
        <v>50.5</v>
      </c>
      <c r="D18" s="14">
        <v>59</v>
      </c>
      <c r="E18" s="14">
        <v>60</v>
      </c>
      <c r="F18" s="14">
        <v>50</v>
      </c>
      <c r="G18" s="14">
        <v>49</v>
      </c>
      <c r="H18" s="14">
        <v>55</v>
      </c>
      <c r="I18" s="14">
        <v>52</v>
      </c>
      <c r="J18" s="14">
        <v>60</v>
      </c>
      <c r="K18" s="14">
        <v>65</v>
      </c>
    </row>
    <row r="19" spans="1:11" x14ac:dyDescent="0.25">
      <c r="A19" s="14" t="s">
        <v>118</v>
      </c>
      <c r="B19" s="14">
        <v>42.5</v>
      </c>
      <c r="C19" s="14">
        <v>44</v>
      </c>
      <c r="D19" s="14">
        <v>50.5</v>
      </c>
      <c r="E19" s="14">
        <v>47</v>
      </c>
      <c r="F19" s="14">
        <v>35</v>
      </c>
      <c r="G19" s="14">
        <v>32</v>
      </c>
      <c r="H19" s="14">
        <v>37</v>
      </c>
      <c r="I19" s="14">
        <v>45</v>
      </c>
      <c r="J19" s="14">
        <v>49</v>
      </c>
      <c r="K19" s="14">
        <v>47</v>
      </c>
    </row>
    <row r="20" spans="1:11" x14ac:dyDescent="0.25">
      <c r="A20" s="14" t="s">
        <v>119</v>
      </c>
      <c r="B20" s="18">
        <f>B18/B19</f>
        <v>1.1294117647058823</v>
      </c>
      <c r="C20" s="18">
        <f t="shared" ref="C20:K20" si="0">C18/C19</f>
        <v>1.1477272727272727</v>
      </c>
      <c r="D20" s="18">
        <f t="shared" si="0"/>
        <v>1.1683168316831682</v>
      </c>
      <c r="E20" s="18">
        <f t="shared" si="0"/>
        <v>1.2765957446808511</v>
      </c>
      <c r="F20" s="18">
        <f t="shared" si="0"/>
        <v>1.4285714285714286</v>
      </c>
      <c r="G20" s="18">
        <f t="shared" si="0"/>
        <v>1.53125</v>
      </c>
      <c r="H20" s="18">
        <f t="shared" si="0"/>
        <v>1.4864864864864864</v>
      </c>
      <c r="I20" s="18">
        <f t="shared" si="0"/>
        <v>1.1555555555555554</v>
      </c>
      <c r="J20" s="18">
        <f t="shared" si="0"/>
        <v>1.2244897959183674</v>
      </c>
      <c r="K20" s="18">
        <f t="shared" si="0"/>
        <v>1.3829787234042554</v>
      </c>
    </row>
    <row r="21" spans="1:11" x14ac:dyDescent="0.25">
      <c r="A21" s="14" t="s">
        <v>120</v>
      </c>
      <c r="B21" s="14">
        <v>422</v>
      </c>
      <c r="C21" s="14">
        <v>461</v>
      </c>
      <c r="D21" s="14">
        <v>505</v>
      </c>
      <c r="E21" s="14">
        <v>781</v>
      </c>
      <c r="F21" s="14">
        <v>1162</v>
      </c>
      <c r="G21" s="14">
        <v>1423</v>
      </c>
      <c r="H21" s="14">
        <v>1270</v>
      </c>
      <c r="I21" s="14">
        <v>421</v>
      </c>
      <c r="J21" s="14">
        <v>644</v>
      </c>
      <c r="K21" s="14">
        <v>1000</v>
      </c>
    </row>
    <row r="22" spans="1:11" x14ac:dyDescent="0.25">
      <c r="A22" s="48" t="s">
        <v>121</v>
      </c>
      <c r="B22" s="49">
        <f>(($B$13*$B$9)/($B$10*B21))*LN(B20)</f>
        <v>7.6100637327964553E-4</v>
      </c>
      <c r="C22" s="49">
        <f t="shared" ref="C22:K22" si="1">(($B$13*$B$9)/($B$10*C21))*LN(C20)</f>
        <v>7.8871123912328453E-4</v>
      </c>
      <c r="D22" s="49">
        <f t="shared" si="1"/>
        <v>8.1290375271278849E-4</v>
      </c>
      <c r="E22" s="49">
        <f t="shared" si="1"/>
        <v>8.2510710089073831E-4</v>
      </c>
      <c r="F22" s="49">
        <f t="shared" si="1"/>
        <v>8.1000477324009307E-4</v>
      </c>
      <c r="G22" s="49">
        <f t="shared" si="1"/>
        <v>7.9015416480314482E-4</v>
      </c>
      <c r="H22" s="49">
        <f t="shared" si="1"/>
        <v>8.2369752615667983E-4</v>
      </c>
      <c r="I22" s="49">
        <f t="shared" si="1"/>
        <v>9.0625605285399899E-4</v>
      </c>
      <c r="J22" s="49">
        <f t="shared" si="1"/>
        <v>8.2987427064311759E-4</v>
      </c>
      <c r="K22" s="49">
        <f t="shared" si="1"/>
        <v>8.5563245771194327E-4</v>
      </c>
    </row>
  </sheetData>
  <mergeCells count="1">
    <mergeCell ref="A17:K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8:P8"/>
  <sheetViews>
    <sheetView workbookViewId="0">
      <selection activeCell="N15" sqref="N15"/>
    </sheetView>
  </sheetViews>
  <sheetFormatPr defaultRowHeight="15" x14ac:dyDescent="0.25"/>
  <sheetData>
    <row r="8" spans="12:16" x14ac:dyDescent="0.25">
      <c r="L8" s="17" t="s">
        <v>74</v>
      </c>
      <c r="M8" s="17"/>
      <c r="N8" s="17"/>
      <c r="O8" s="17"/>
      <c r="P8"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A31" sqref="A31"/>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topLeftCell="A10" workbookViewId="0">
      <selection activeCell="A19" sqref="A1:XFD1048576"/>
    </sheetView>
  </sheetViews>
  <sheetFormatPr defaultRowHeight="15" x14ac:dyDescent="0.25"/>
  <cols>
    <col min="1" max="1" width="164.42578125" style="10" customWidth="1"/>
  </cols>
  <sheetData>
    <row r="1" spans="1:1" ht="24.75" x14ac:dyDescent="0.25">
      <c r="A1" s="5" t="s">
        <v>1</v>
      </c>
    </row>
    <row r="2" spans="1:1" x14ac:dyDescent="0.25">
      <c r="A2" s="13" t="s">
        <v>40</v>
      </c>
    </row>
    <row r="3" spans="1:1" ht="19.5" x14ac:dyDescent="0.25">
      <c r="A3" s="6" t="s">
        <v>2</v>
      </c>
    </row>
    <row r="5" spans="1:1" ht="69" x14ac:dyDescent="0.25">
      <c r="A5" s="4" t="s">
        <v>0</v>
      </c>
    </row>
    <row r="7" spans="1:1" ht="19.5" x14ac:dyDescent="0.25">
      <c r="A7" s="6" t="s">
        <v>3</v>
      </c>
    </row>
    <row r="8" spans="1:1" x14ac:dyDescent="0.25">
      <c r="A8" s="7"/>
    </row>
    <row r="9" spans="1:1" ht="51.75" x14ac:dyDescent="0.25">
      <c r="A9" s="8" t="s">
        <v>4</v>
      </c>
    </row>
    <row r="10" spans="1:1" x14ac:dyDescent="0.25">
      <c r="A10" s="9" t="s">
        <v>5</v>
      </c>
    </row>
    <row r="11" spans="1:1" x14ac:dyDescent="0.25">
      <c r="A11" s="9" t="s">
        <v>6</v>
      </c>
    </row>
    <row r="12" spans="1:1" x14ac:dyDescent="0.25">
      <c r="A12" s="9" t="s">
        <v>7</v>
      </c>
    </row>
    <row r="13" spans="1:1" x14ac:dyDescent="0.25">
      <c r="A13" s="9" t="s">
        <v>8</v>
      </c>
    </row>
    <row r="14" spans="1:1" x14ac:dyDescent="0.25">
      <c r="A14" s="9" t="s">
        <v>9</v>
      </c>
    </row>
    <row r="15" spans="1:1" ht="51.75" x14ac:dyDescent="0.25">
      <c r="A15" s="8" t="s">
        <v>10</v>
      </c>
    </row>
    <row r="17" spans="1:1" ht="19.5" x14ac:dyDescent="0.25">
      <c r="A17" s="6" t="s">
        <v>11</v>
      </c>
    </row>
    <row r="18" spans="1:1" x14ac:dyDescent="0.25">
      <c r="A18" s="7"/>
    </row>
    <row r="19" spans="1:1" ht="103.5" x14ac:dyDescent="0.25">
      <c r="A19" s="8" t="s">
        <v>12</v>
      </c>
    </row>
    <row r="21" spans="1:1" ht="19.5" x14ac:dyDescent="0.25">
      <c r="A21" s="6" t="s">
        <v>13</v>
      </c>
    </row>
    <row r="23" spans="1:1" ht="103.5" x14ac:dyDescent="0.25">
      <c r="A23" s="4" t="s">
        <v>14</v>
      </c>
    </row>
    <row r="25" spans="1:1" ht="19.5" x14ac:dyDescent="0.25">
      <c r="A25" s="6" t="s">
        <v>15</v>
      </c>
    </row>
    <row r="27" spans="1:1" ht="69" x14ac:dyDescent="0.25">
      <c r="A27" s="4" t="s">
        <v>16</v>
      </c>
    </row>
    <row r="29" spans="1:1" ht="19.5" x14ac:dyDescent="0.25">
      <c r="A29" s="6" t="s">
        <v>17</v>
      </c>
    </row>
    <row r="31" spans="1:1" ht="51.75" x14ac:dyDescent="0.25">
      <c r="A31" s="4" t="s">
        <v>18</v>
      </c>
    </row>
    <row r="33" spans="1:1" ht="19.5" x14ac:dyDescent="0.25">
      <c r="A33" s="6" t="s">
        <v>19</v>
      </c>
    </row>
    <row r="35" spans="1:1" ht="34.5" x14ac:dyDescent="0.25">
      <c r="A35" s="4" t="s">
        <v>20</v>
      </c>
    </row>
    <row r="37" spans="1:1" ht="19.5" x14ac:dyDescent="0.25">
      <c r="A37" s="6" t="s">
        <v>21</v>
      </c>
    </row>
    <row r="39" spans="1:1" ht="34.5" x14ac:dyDescent="0.25">
      <c r="A39" s="4" t="s">
        <v>22</v>
      </c>
    </row>
    <row r="41" spans="1:1" ht="17.25" x14ac:dyDescent="0.25">
      <c r="A41" s="4" t="s">
        <v>23</v>
      </c>
    </row>
    <row r="43" spans="1:1" ht="24.75" x14ac:dyDescent="0.25">
      <c r="A43" s="5" t="s">
        <v>24</v>
      </c>
    </row>
    <row r="45" spans="1:1" ht="34.5" x14ac:dyDescent="0.25">
      <c r="A45" s="4" t="s">
        <v>25</v>
      </c>
    </row>
    <row r="46" spans="1:1" x14ac:dyDescent="0.25">
      <c r="A46" s="7"/>
    </row>
    <row r="47" spans="1:1" ht="34.5" x14ac:dyDescent="0.25">
      <c r="A47" s="8" t="s">
        <v>26</v>
      </c>
    </row>
    <row r="48" spans="1:1" ht="34.5" x14ac:dyDescent="0.25">
      <c r="A48" s="8" t="s">
        <v>27</v>
      </c>
    </row>
    <row r="49" spans="1:1" ht="17.25" x14ac:dyDescent="0.25">
      <c r="A49" s="8" t="s">
        <v>28</v>
      </c>
    </row>
    <row r="50" spans="1:1" ht="34.5" x14ac:dyDescent="0.25">
      <c r="A50" s="8" t="s">
        <v>29</v>
      </c>
    </row>
    <row r="51" spans="1:1" ht="34.5" x14ac:dyDescent="0.25">
      <c r="A51" s="8" t="s">
        <v>30</v>
      </c>
    </row>
    <row r="52" spans="1:1" ht="34.5" x14ac:dyDescent="0.25">
      <c r="A52" s="8" t="s">
        <v>31</v>
      </c>
    </row>
    <row r="53" spans="1:1" ht="34.5" x14ac:dyDescent="0.25">
      <c r="A53" s="8" t="s">
        <v>32</v>
      </c>
    </row>
    <row r="55" spans="1:1" ht="34.5" x14ac:dyDescent="0.25">
      <c r="A55" s="4" t="s">
        <v>33</v>
      </c>
    </row>
  </sheetData>
  <hyperlinks>
    <hyperlink ref="A2"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F16" sqref="A1:XFD1048576"/>
    </sheetView>
  </sheetViews>
  <sheetFormatPr defaultRowHeight="15" x14ac:dyDescent="0.25"/>
  <sheetData>
    <row r="1" spans="1:1" x14ac:dyDescent="0.25">
      <c r="A1" s="3" t="s">
        <v>34</v>
      </c>
    </row>
    <row r="2" spans="1:1" x14ac:dyDescent="0.25">
      <c r="A2" s="11" t="s">
        <v>35</v>
      </c>
    </row>
    <row r="3" spans="1:1" x14ac:dyDescent="0.25">
      <c r="A3" s="12" t="s">
        <v>36</v>
      </c>
    </row>
    <row r="4" spans="1:1" x14ac:dyDescent="0.25">
      <c r="A4" t="s">
        <v>37</v>
      </c>
    </row>
    <row r="5" spans="1:1" x14ac:dyDescent="0.25">
      <c r="A5" t="s">
        <v>38</v>
      </c>
    </row>
    <row r="6" spans="1:1" x14ac:dyDescent="0.25">
      <c r="A6" t="s">
        <v>39</v>
      </c>
    </row>
  </sheetData>
  <hyperlinks>
    <hyperlink ref="A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5" x14ac:dyDescent="0.25"/>
  <sheetData>
    <row r="1" spans="1:1" x14ac:dyDescent="0.25">
      <c r="A1" s="12" t="s">
        <v>58</v>
      </c>
    </row>
    <row r="2" spans="1:1" x14ac:dyDescent="0.25">
      <c r="A2" s="12" t="s">
        <v>64</v>
      </c>
    </row>
    <row r="3" spans="1:1" x14ac:dyDescent="0.25">
      <c r="A3" s="12" t="s">
        <v>85</v>
      </c>
    </row>
    <row r="4" spans="1:1" x14ac:dyDescent="0.25">
      <c r="A4" s="12" t="s">
        <v>93</v>
      </c>
    </row>
    <row r="5" spans="1:1" x14ac:dyDescent="0.25">
      <c r="A5" s="12" t="s">
        <v>111</v>
      </c>
    </row>
    <row r="6" spans="1:1" x14ac:dyDescent="0.25">
      <c r="A6" s="12" t="s">
        <v>122</v>
      </c>
    </row>
  </sheetData>
  <hyperlinks>
    <hyperlink ref="A1" r:id="rId1"/>
    <hyperlink ref="A2" r:id="rId2"/>
    <hyperlink ref="A3" r:id="rId3"/>
    <hyperlink ref="A4" r:id="rId4"/>
    <hyperlink ref="A5" r:id="rId5"/>
    <hyperlink ref="A6"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Constant Head </vt:lpstr>
      <vt:lpstr>Constant head 2</vt:lpstr>
      <vt:lpstr>Falling Head</vt:lpstr>
      <vt:lpstr>Forms</vt:lpstr>
      <vt:lpstr>Common K</vt:lpstr>
      <vt:lpstr>Terms and Conditions</vt:lpstr>
      <vt:lpstr>Auther Info</vt:lpstr>
      <vt:lpstr>References</vt:lpstr>
      <vt:lpstr>Viscosity Correction Table</vt:lpstr>
      <vt:lpstr>Permeability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Ankan Basu</dc:creator>
  <cp:lastModifiedBy>Ankan Basu</cp:lastModifiedBy>
  <dcterms:created xsi:type="dcterms:W3CDTF">2013-03-24T04:27:12Z</dcterms:created>
  <dcterms:modified xsi:type="dcterms:W3CDTF">2013-04-06T02:21:21Z</dcterms:modified>
</cp:coreProperties>
</file>